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2025\"/>
    </mc:Choice>
  </mc:AlternateContent>
  <xr:revisionPtr revIDLastSave="0" documentId="13_ncr:1_{170C9A93-FBDF-47CA-9D64-C123D52D0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2" i="1"/>
  <c r="S14" i="1"/>
  <c r="S24" i="1"/>
  <c r="R27" i="1"/>
  <c r="S27" i="1"/>
  <c r="R29" i="1"/>
  <c r="S29" i="1"/>
  <c r="R18" i="1"/>
  <c r="S18" i="1"/>
  <c r="R22" i="1"/>
  <c r="S22" i="1"/>
  <c r="S16" i="1"/>
  <c r="R16" i="1" s="1"/>
  <c r="S33" i="1"/>
  <c r="R35" i="1" l="1"/>
  <c r="N22" i="1"/>
  <c r="J22" i="1" s="1"/>
  <c r="N12" i="1" l="1"/>
  <c r="J12" i="1"/>
  <c r="M31" i="1"/>
  <c r="J31" i="1" s="1"/>
  <c r="M20" i="1"/>
  <c r="J20" i="1" s="1"/>
  <c r="S20" i="1" s="1"/>
  <c r="O35" i="1"/>
  <c r="L35" i="1"/>
  <c r="J29" i="1"/>
  <c r="J18" i="1"/>
  <c r="M10" i="1"/>
  <c r="J10" i="1" s="1"/>
  <c r="S10" i="1" s="1"/>
  <c r="N24" i="1"/>
  <c r="N14" i="1"/>
  <c r="J16" i="1"/>
  <c r="J27" i="1"/>
  <c r="K35" i="1"/>
  <c r="C35" i="1"/>
  <c r="S35" i="1" l="1"/>
  <c r="N35" i="1"/>
  <c r="M35" i="1"/>
  <c r="J33" i="1" l="1"/>
  <c r="J35" i="1" s="1"/>
</calcChain>
</file>

<file path=xl/sharedStrings.xml><?xml version="1.0" encoding="utf-8"?>
<sst xmlns="http://schemas.openxmlformats.org/spreadsheetml/2006/main" count="168" uniqueCount="131">
  <si>
    <t xml:space="preserve">RPLP Stejarul R.A. </t>
  </si>
  <si>
    <t>.</t>
  </si>
  <si>
    <t xml:space="preserve">Nr. </t>
  </si>
  <si>
    <t>APV</t>
  </si>
  <si>
    <t>S</t>
  </si>
  <si>
    <t>UP /UB</t>
  </si>
  <si>
    <t>u.a.</t>
  </si>
  <si>
    <t xml:space="preserve">Felul </t>
  </si>
  <si>
    <t>Coordonate</t>
  </si>
  <si>
    <t>Accesib.</t>
  </si>
  <si>
    <t>Volum</t>
  </si>
  <si>
    <t>Volum brut pe specii (mc)</t>
  </si>
  <si>
    <t xml:space="preserve">Pret </t>
  </si>
  <si>
    <t>Pasul de</t>
  </si>
  <si>
    <t xml:space="preserve">Garantia </t>
  </si>
  <si>
    <t xml:space="preserve">Valoare </t>
  </si>
  <si>
    <t xml:space="preserve">Drept </t>
  </si>
  <si>
    <t xml:space="preserve">Proprietar </t>
  </si>
  <si>
    <t>crt.</t>
  </si>
  <si>
    <t xml:space="preserve">SUMAL </t>
  </si>
  <si>
    <t>(ha )</t>
  </si>
  <si>
    <t>taierii</t>
  </si>
  <si>
    <t>Platforma</t>
  </si>
  <si>
    <t xml:space="preserve">brut </t>
  </si>
  <si>
    <t>Ras.</t>
  </si>
  <si>
    <t xml:space="preserve">Fag </t>
  </si>
  <si>
    <t>Stejari</t>
  </si>
  <si>
    <t>DT</t>
  </si>
  <si>
    <t>DM</t>
  </si>
  <si>
    <t>pornire</t>
  </si>
  <si>
    <t>licitatie</t>
  </si>
  <si>
    <t>de</t>
  </si>
  <si>
    <t xml:space="preserve">totala </t>
  </si>
  <si>
    <t xml:space="preserve">servitute </t>
  </si>
  <si>
    <t>Primara</t>
  </si>
  <si>
    <t>(m)</t>
  </si>
  <si>
    <t>(mc)</t>
  </si>
  <si>
    <t xml:space="preserve">contr. </t>
  </si>
  <si>
    <t xml:space="preserve"> conform</t>
  </si>
  <si>
    <t xml:space="preserve"> </t>
  </si>
  <si>
    <t>pret pornire</t>
  </si>
  <si>
    <t>501-1000</t>
  </si>
  <si>
    <t>251-500</t>
  </si>
  <si>
    <t>NU</t>
  </si>
  <si>
    <t>Pr.2</t>
  </si>
  <si>
    <t>Pr.1</t>
  </si>
  <si>
    <t xml:space="preserve">TOTAL </t>
  </si>
  <si>
    <t>-</t>
  </si>
  <si>
    <t xml:space="preserve">intocmit </t>
  </si>
  <si>
    <t xml:space="preserve">ing. Ilovan Cosmin </t>
  </si>
  <si>
    <t xml:space="preserve">ing. Curticapean Ovidiu </t>
  </si>
  <si>
    <t>151B%</t>
  </si>
  <si>
    <t>III Com. Bunesti</t>
  </si>
  <si>
    <t>2400193500840</t>
  </si>
  <si>
    <t>IV Com. Ungra</t>
  </si>
  <si>
    <t>101A/1</t>
  </si>
  <si>
    <t>2400193500880</t>
  </si>
  <si>
    <t>25.204650</t>
  </si>
  <si>
    <t>45.988030</t>
  </si>
  <si>
    <t>25.212160</t>
  </si>
  <si>
    <t>45.991131</t>
  </si>
  <si>
    <t xml:space="preserve">Com. Bunesti </t>
  </si>
  <si>
    <t xml:space="preserve">Com. Ungra </t>
  </si>
  <si>
    <t>Com. Bunesti</t>
  </si>
  <si>
    <t>Com. Ungra</t>
  </si>
  <si>
    <t>25.005611</t>
  </si>
  <si>
    <t>25.002789</t>
  </si>
  <si>
    <t>46.128196</t>
  </si>
  <si>
    <t xml:space="preserve">Licitatie electronica intermediara </t>
  </si>
  <si>
    <t xml:space="preserve">sef ocol </t>
  </si>
  <si>
    <t>LISTA PARTIZILOR - LICITATIA INTERMEDIARA</t>
  </si>
  <si>
    <t>2500193500310</t>
  </si>
  <si>
    <t>10B</t>
  </si>
  <si>
    <t>Pr. Rac.</t>
  </si>
  <si>
    <t>0-250</t>
  </si>
  <si>
    <t>2500193500290</t>
  </si>
  <si>
    <t>2500193500380</t>
  </si>
  <si>
    <t xml:space="preserve">III Com. Bunesti </t>
  </si>
  <si>
    <t>83B</t>
  </si>
  <si>
    <t>2500193500390</t>
  </si>
  <si>
    <t>500-1000</t>
  </si>
  <si>
    <t>96B</t>
  </si>
  <si>
    <t>2500193500340</t>
  </si>
  <si>
    <t>I Soars</t>
  </si>
  <si>
    <t>141D</t>
  </si>
  <si>
    <t>2500193500350</t>
  </si>
  <si>
    <t>131B</t>
  </si>
  <si>
    <t>0-251</t>
  </si>
  <si>
    <t xml:space="preserve">I Comuna Ticus </t>
  </si>
  <si>
    <t>25.041040</t>
  </si>
  <si>
    <t>46.074738</t>
  </si>
  <si>
    <t>2500193500400</t>
  </si>
  <si>
    <t>II Comuna Jibert</t>
  </si>
  <si>
    <t>25B</t>
  </si>
  <si>
    <t>45.989368</t>
  </si>
  <si>
    <t>25.152829</t>
  </si>
  <si>
    <t xml:space="preserve">Comuna Jibert </t>
  </si>
  <si>
    <t xml:space="preserve">NU </t>
  </si>
  <si>
    <t>2400193500970</t>
  </si>
  <si>
    <t>2500193500010</t>
  </si>
  <si>
    <t>61A/2</t>
  </si>
  <si>
    <t>61A/1</t>
  </si>
  <si>
    <t>IV Comuna Ungra</t>
  </si>
  <si>
    <t>12A</t>
  </si>
  <si>
    <t>45,944964</t>
  </si>
  <si>
    <t>25,088467</t>
  </si>
  <si>
    <t>45,946187</t>
  </si>
  <si>
    <t>25,091231</t>
  </si>
  <si>
    <t>Com. Ticus</t>
  </si>
  <si>
    <t>Da</t>
  </si>
  <si>
    <t>Com. Soars</t>
  </si>
  <si>
    <t>46.081085</t>
  </si>
  <si>
    <t xml:space="preserve"> 25.038150</t>
  </si>
  <si>
    <t>46.082939</t>
  </si>
  <si>
    <t>25.039640</t>
  </si>
  <si>
    <t>45.987170</t>
  </si>
  <si>
    <t>24.893932</t>
  </si>
  <si>
    <t>45.982988</t>
  </si>
  <si>
    <t>45.992306</t>
  </si>
  <si>
    <t>24.892241</t>
  </si>
  <si>
    <t>45.986810</t>
  </si>
  <si>
    <t>24.886321</t>
  </si>
  <si>
    <t>45.935692</t>
  </si>
  <si>
    <t>25.087547</t>
  </si>
  <si>
    <t>45.934663</t>
  </si>
  <si>
    <t>25.088773</t>
  </si>
  <si>
    <t>2500193500410</t>
  </si>
  <si>
    <t>46.002235</t>
  </si>
  <si>
    <t>25.184601</t>
  </si>
  <si>
    <t>Data licitatiei  10.09.2025 ora 12.00, Data preselectiei  05.09.2025 ora 12.00</t>
  </si>
  <si>
    <t xml:space="preserve">*Nota Pentru UAT  Bunesti  si Jibert , preturile de pornire pentru licitatie vor fi actualizate imediat dupa aprobarea acestora de catre consiliile locale.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</si>
</sst>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;[Red]0"/>
    <numFmt numFmtId="166" formatCode="_-* #,##0.00\ _€_-;\-* #,##0.00\ _€_-;_-* &quot;-&quot;??\ _€_-;_-@_-"/>
    <numFmt numFmtId="167" formatCode="0.00;[Red]0.00"/>
    <numFmt numFmtId="168" formatCode="#,##0.000000"/>
  </numFmts>
  <fonts count="34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rial"/>
      <family val="2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6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sz val="14"/>
      <name val="Arial"/>
      <family val="2"/>
      <charset val="238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Times New Roman"/>
      <family val="1"/>
      <charset val="238"/>
    </font>
    <font>
      <sz val="13"/>
      <color rgb="FF333333"/>
      <name val="Arial"/>
      <family val="2"/>
    </font>
    <font>
      <sz val="13"/>
      <color theme="1"/>
      <name val="Calibri"/>
      <family val="2"/>
      <scheme val="minor"/>
    </font>
    <font>
      <sz val="13"/>
      <color rgb="FF1F1F1F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sz val="13"/>
      <color theme="1"/>
      <name val="Times New Roman"/>
      <family val="1"/>
      <charset val="238"/>
    </font>
    <font>
      <u/>
      <sz val="9"/>
      <color rgb="FF007B8B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1F1F1F"/>
      <name val="Arial"/>
      <family val="2"/>
    </font>
    <font>
      <sz val="13"/>
      <color theme="1"/>
      <name val="Times New Roman"/>
      <family val="1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/>
    <xf numFmtId="166" fontId="10" fillId="0" borderId="0" applyFont="0" applyFill="0" applyBorder="0" applyAlignment="0" applyProtection="0"/>
  </cellStyleXfs>
  <cellXfs count="2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0" fontId="3" fillId="2" borderId="14" xfId="0" applyFont="1" applyFill="1" applyBorder="1"/>
    <xf numFmtId="165" fontId="5" fillId="2" borderId="2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0" borderId="0" xfId="0" applyFont="1"/>
    <xf numFmtId="2" fontId="2" fillId="2" borderId="0" xfId="0" applyNumberFormat="1" applyFont="1" applyFill="1"/>
    <xf numFmtId="2" fontId="5" fillId="5" borderId="20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2" borderId="1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2" fontId="3" fillId="2" borderId="20" xfId="0" applyNumberFormat="1" applyFont="1" applyFill="1" applyBorder="1"/>
    <xf numFmtId="0" fontId="12" fillId="0" borderId="0" xfId="0" applyFont="1"/>
    <xf numFmtId="2" fontId="3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2" fontId="3" fillId="2" borderId="0" xfId="0" applyNumberFormat="1" applyFont="1" applyFill="1"/>
    <xf numFmtId="49" fontId="3" fillId="2" borderId="0" xfId="0" applyNumberFormat="1" applyFont="1" applyFill="1"/>
    <xf numFmtId="2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8" fontId="18" fillId="0" borderId="11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49" fontId="21" fillId="2" borderId="12" xfId="0" applyNumberFormat="1" applyFont="1" applyFill="1" applyBorder="1" applyAlignment="1">
      <alignment horizontal="center" vertical="center"/>
    </xf>
    <xf numFmtId="0" fontId="24" fillId="0" borderId="0" xfId="0" applyFont="1"/>
    <xf numFmtId="49" fontId="18" fillId="0" borderId="11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 vertical="center"/>
    </xf>
    <xf numFmtId="49" fontId="19" fillId="0" borderId="39" xfId="0" applyNumberFormat="1" applyFont="1" applyBorder="1" applyAlignment="1">
      <alignment horizontal="center"/>
    </xf>
    <xf numFmtId="3" fontId="24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0" fillId="2" borderId="0" xfId="0" applyFont="1" applyFill="1"/>
    <xf numFmtId="0" fontId="31" fillId="0" borderId="0" xfId="0" applyFont="1" applyAlignment="1">
      <alignment vertical="center"/>
    </xf>
    <xf numFmtId="49" fontId="32" fillId="0" borderId="27" xfId="0" applyNumberFormat="1" applyFont="1" applyBorder="1" applyAlignment="1">
      <alignment horizontal="center"/>
    </xf>
    <xf numFmtId="49" fontId="21" fillId="0" borderId="25" xfId="0" applyNumberFormat="1" applyFont="1" applyBorder="1" applyAlignment="1">
      <alignment horizontal="center"/>
    </xf>
    <xf numFmtId="49" fontId="21" fillId="2" borderId="34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 wrapText="1"/>
    </xf>
    <xf numFmtId="49" fontId="22" fillId="0" borderId="39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168" fontId="18" fillId="0" borderId="39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/>
    </xf>
    <xf numFmtId="49" fontId="32" fillId="0" borderId="34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49" fontId="21" fillId="2" borderId="33" xfId="0" applyNumberFormat="1" applyFont="1" applyFill="1" applyBorder="1" applyAlignment="1">
      <alignment horizontal="center" vertical="center"/>
    </xf>
    <xf numFmtId="49" fontId="32" fillId="0" borderId="25" xfId="0" applyNumberFormat="1" applyFont="1" applyBorder="1" applyAlignment="1">
      <alignment horizontal="center"/>
    </xf>
    <xf numFmtId="49" fontId="21" fillId="0" borderId="33" xfId="0" applyNumberFormat="1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9" fontId="32" fillId="0" borderId="31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/>
    </xf>
    <xf numFmtId="2" fontId="14" fillId="4" borderId="24" xfId="0" applyNumberFormat="1" applyFont="1" applyFill="1" applyBorder="1" applyAlignment="1">
      <alignment horizontal="center" vertical="center"/>
    </xf>
    <xf numFmtId="2" fontId="29" fillId="2" borderId="32" xfId="0" applyNumberFormat="1" applyFont="1" applyFill="1" applyBorder="1" applyAlignment="1">
      <alignment horizontal="center" vertical="center"/>
    </xf>
    <xf numFmtId="2" fontId="29" fillId="2" borderId="37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1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164" fontId="23" fillId="2" borderId="2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14" fillId="2" borderId="23" xfId="0" applyNumberFormat="1" applyFont="1" applyFill="1" applyBorder="1" applyAlignment="1">
      <alignment horizontal="center" vertical="center"/>
    </xf>
    <xf numFmtId="2" fontId="14" fillId="2" borderId="36" xfId="0" applyNumberFormat="1" applyFont="1" applyFill="1" applyBorder="1" applyAlignment="1">
      <alignment horizontal="center" vertical="center"/>
    </xf>
    <xf numFmtId="2" fontId="14" fillId="2" borderId="22" xfId="0" applyNumberFormat="1" applyFont="1" applyFill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2" fontId="29" fillId="2" borderId="18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9" fontId="22" fillId="4" borderId="2" xfId="0" applyNumberFormat="1" applyFont="1" applyFill="1" applyBorder="1" applyAlignment="1">
      <alignment horizontal="left" vertical="center"/>
    </xf>
    <xf numFmtId="9" fontId="22" fillId="4" borderId="11" xfId="0" applyNumberFormat="1" applyFont="1" applyFill="1" applyBorder="1" applyAlignment="1">
      <alignment horizontal="left" vertical="center"/>
    </xf>
    <xf numFmtId="9" fontId="22" fillId="4" borderId="3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2" fontId="22" fillId="4" borderId="3" xfId="0" applyNumberFormat="1" applyFont="1" applyFill="1" applyBorder="1" applyAlignment="1">
      <alignment horizontal="center" vertical="center"/>
    </xf>
    <xf numFmtId="2" fontId="22" fillId="4" borderId="12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2" fontId="29" fillId="2" borderId="21" xfId="0" applyNumberFormat="1" applyFont="1" applyFill="1" applyBorder="1" applyAlignment="1">
      <alignment horizontal="center" vertical="center"/>
    </xf>
    <xf numFmtId="2" fontId="29" fillId="2" borderId="23" xfId="0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2" fontId="29" fillId="2" borderId="38" xfId="0" applyNumberFormat="1" applyFont="1" applyFill="1" applyBorder="1" applyAlignment="1">
      <alignment horizontal="center" vertical="center"/>
    </xf>
    <xf numFmtId="2" fontId="14" fillId="2" borderId="29" xfId="0" applyNumberFormat="1" applyFont="1" applyFill="1" applyBorder="1" applyAlignment="1">
      <alignment horizontal="center" vertical="center"/>
    </xf>
    <xf numFmtId="2" fontId="14" fillId="2" borderId="21" xfId="0" applyNumberFormat="1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2" fontId="22" fillId="2" borderId="8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 vertical="center"/>
    </xf>
    <xf numFmtId="2" fontId="22" fillId="2" borderId="15" xfId="0" applyNumberFormat="1" applyFont="1" applyFill="1" applyBorder="1" applyAlignment="1">
      <alignment horizontal="center" vertical="center"/>
    </xf>
    <xf numFmtId="2" fontId="22" fillId="2" borderId="16" xfId="0" applyNumberFormat="1" applyFont="1" applyFill="1" applyBorder="1" applyAlignment="1">
      <alignment horizontal="center" vertical="center"/>
    </xf>
    <xf numFmtId="9" fontId="22" fillId="4" borderId="40" xfId="0" applyNumberFormat="1" applyFont="1" applyFill="1" applyBorder="1" applyAlignment="1">
      <alignment horizontal="left" vertical="center"/>
    </xf>
    <xf numFmtId="9" fontId="22" fillId="4" borderId="24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4" fontId="23" fillId="2" borderId="15" xfId="0" applyNumberFormat="1" applyFont="1" applyFill="1" applyBorder="1" applyAlignment="1">
      <alignment horizontal="center" vertical="center"/>
    </xf>
    <xf numFmtId="164" fontId="23" fillId="2" borderId="16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2" fontId="28" fillId="0" borderId="2" xfId="0" applyNumberFormat="1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2" fontId="29" fillId="2" borderId="2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left" vertical="center"/>
    </xf>
    <xf numFmtId="2" fontId="23" fillId="2" borderId="2" xfId="0" applyNumberFormat="1" applyFont="1" applyFill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1" fontId="5" fillId="6" borderId="9" xfId="0" applyNumberFormat="1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F7527968-A45C-4302-9722-2AEE40B73C9D}"/>
    <cellStyle name="Virgulă 2" xfId="2" xr:uid="{B6D40D2A-2C96-48C6-80A7-601F2EB74F1F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zoomScale="85" zoomScaleNormal="85" workbookViewId="0">
      <selection activeCell="R14" sqref="R14:R15"/>
    </sheetView>
  </sheetViews>
  <sheetFormatPr defaultRowHeight="18.75" x14ac:dyDescent="0.3"/>
  <cols>
    <col min="1" max="1" width="5.7109375" customWidth="1"/>
    <col min="2" max="2" width="23.85546875" customWidth="1"/>
    <col min="3" max="3" width="9.42578125" customWidth="1"/>
    <col min="4" max="4" width="21.140625" customWidth="1"/>
    <col min="5" max="5" width="18.42578125" customWidth="1"/>
    <col min="6" max="6" width="10.7109375" customWidth="1"/>
    <col min="7" max="7" width="19.5703125" customWidth="1"/>
    <col min="8" max="8" width="17.85546875" customWidth="1"/>
    <col min="9" max="9" width="10.85546875" customWidth="1"/>
    <col min="10" max="10" width="13.28515625" customWidth="1"/>
    <col min="11" max="11" width="11.42578125" bestFit="1" customWidth="1"/>
    <col min="12" max="12" width="11.85546875" customWidth="1"/>
    <col min="13" max="13" width="13.28515625" customWidth="1"/>
    <col min="14" max="14" width="12.5703125" customWidth="1"/>
    <col min="15" max="15" width="9.85546875" bestFit="1" customWidth="1"/>
    <col min="16" max="17" width="9.28515625" bestFit="1" customWidth="1"/>
    <col min="18" max="18" width="10.7109375" bestFit="1" customWidth="1"/>
    <col min="19" max="19" width="16.42578125" customWidth="1"/>
    <col min="21" max="21" width="17" style="50" customWidth="1"/>
  </cols>
  <sheetData>
    <row r="1" spans="1:21" ht="20.25" x14ac:dyDescent="0.3">
      <c r="A1" s="1" t="s">
        <v>0</v>
      </c>
      <c r="B1" s="2"/>
      <c r="C1" s="2"/>
      <c r="D1" s="3"/>
      <c r="E1" s="2"/>
      <c r="F1" s="2"/>
      <c r="G1" s="4"/>
      <c r="H1" s="5"/>
      <c r="I1" s="2"/>
      <c r="J1" s="2"/>
      <c r="K1" s="2"/>
      <c r="L1" s="2"/>
      <c r="M1" s="2"/>
      <c r="N1" s="2"/>
      <c r="O1" s="3"/>
      <c r="P1" s="6"/>
      <c r="Q1" s="2"/>
      <c r="R1" s="2"/>
      <c r="S1" s="2"/>
      <c r="T1" s="2"/>
      <c r="U1" s="47"/>
    </row>
    <row r="2" spans="1:21" ht="20.25" x14ac:dyDescent="0.25">
      <c r="A2" s="206" t="s">
        <v>70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1" ht="20.25" x14ac:dyDescent="0.25">
      <c r="A3" s="206" t="s">
        <v>129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1" ht="20.25" x14ac:dyDescent="0.3">
      <c r="A4" s="2" t="s">
        <v>1</v>
      </c>
      <c r="B4" s="2"/>
      <c r="C4" s="2"/>
      <c r="D4" s="3"/>
      <c r="E4" s="2"/>
      <c r="F4" s="207" t="s">
        <v>68</v>
      </c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"/>
      <c r="R4" s="2"/>
      <c r="S4" s="2"/>
      <c r="T4" s="2"/>
      <c r="U4" s="47"/>
    </row>
    <row r="5" spans="1:21" ht="7.5" customHeight="1" thickBot="1" x14ac:dyDescent="0.35">
      <c r="A5" s="2"/>
      <c r="B5" s="2"/>
      <c r="C5" s="2"/>
      <c r="D5" s="3"/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"/>
      <c r="R5" s="2"/>
      <c r="S5" s="2"/>
      <c r="T5" s="2"/>
      <c r="U5" s="47"/>
    </row>
    <row r="6" spans="1:21" ht="21" thickBot="1" x14ac:dyDescent="0.35">
      <c r="A6" s="8" t="s">
        <v>2</v>
      </c>
      <c r="B6" s="9" t="s">
        <v>3</v>
      </c>
      <c r="C6" s="10" t="s">
        <v>4</v>
      </c>
      <c r="D6" s="11" t="s">
        <v>5</v>
      </c>
      <c r="E6" s="9" t="s">
        <v>6</v>
      </c>
      <c r="F6" s="10" t="s">
        <v>7</v>
      </c>
      <c r="G6" s="12" t="s">
        <v>8</v>
      </c>
      <c r="H6" s="12" t="s">
        <v>8</v>
      </c>
      <c r="I6" s="11" t="s">
        <v>9</v>
      </c>
      <c r="J6" s="9" t="s">
        <v>10</v>
      </c>
      <c r="K6" s="208" t="s">
        <v>11</v>
      </c>
      <c r="L6" s="209"/>
      <c r="M6" s="209"/>
      <c r="N6" s="209"/>
      <c r="O6" s="209"/>
      <c r="P6" s="54" t="s">
        <v>12</v>
      </c>
      <c r="Q6" s="13" t="s">
        <v>13</v>
      </c>
      <c r="R6" s="9" t="s">
        <v>14</v>
      </c>
      <c r="S6" s="9" t="s">
        <v>15</v>
      </c>
      <c r="T6" s="14" t="s">
        <v>16</v>
      </c>
      <c r="U6" s="14" t="s">
        <v>17</v>
      </c>
    </row>
    <row r="7" spans="1:21" ht="20.25" x14ac:dyDescent="0.3">
      <c r="A7" s="15" t="s">
        <v>18</v>
      </c>
      <c r="B7" s="16" t="s">
        <v>19</v>
      </c>
      <c r="C7" s="17" t="s">
        <v>20</v>
      </c>
      <c r="D7" s="18"/>
      <c r="E7" s="16"/>
      <c r="F7" s="17" t="s">
        <v>21</v>
      </c>
      <c r="G7" s="19" t="s">
        <v>3</v>
      </c>
      <c r="H7" s="19" t="s">
        <v>22</v>
      </c>
      <c r="I7" s="18"/>
      <c r="J7" s="16" t="s">
        <v>23</v>
      </c>
      <c r="K7" s="18" t="s">
        <v>24</v>
      </c>
      <c r="L7" s="9" t="s">
        <v>25</v>
      </c>
      <c r="M7" s="18" t="s">
        <v>26</v>
      </c>
      <c r="N7" s="9" t="s">
        <v>27</v>
      </c>
      <c r="O7" s="18" t="s">
        <v>28</v>
      </c>
      <c r="P7" s="55" t="s">
        <v>29</v>
      </c>
      <c r="Q7" s="20" t="s">
        <v>30</v>
      </c>
      <c r="R7" s="16" t="s">
        <v>31</v>
      </c>
      <c r="S7" s="16" t="s">
        <v>32</v>
      </c>
      <c r="T7" s="21" t="s">
        <v>33</v>
      </c>
      <c r="U7" s="21"/>
    </row>
    <row r="8" spans="1:21" ht="20.25" x14ac:dyDescent="0.3">
      <c r="A8" s="15"/>
      <c r="B8" s="16"/>
      <c r="C8" s="17"/>
      <c r="D8" s="18"/>
      <c r="E8" s="16"/>
      <c r="F8" s="17"/>
      <c r="G8" s="19"/>
      <c r="H8" s="19" t="s">
        <v>34</v>
      </c>
      <c r="I8" s="18" t="s">
        <v>35</v>
      </c>
      <c r="J8" s="16" t="s">
        <v>36</v>
      </c>
      <c r="K8" s="18"/>
      <c r="L8" s="16"/>
      <c r="M8" s="18"/>
      <c r="N8" s="16"/>
      <c r="O8" s="18"/>
      <c r="P8" s="55"/>
      <c r="Q8" s="22"/>
      <c r="R8" s="16" t="s">
        <v>37</v>
      </c>
      <c r="S8" s="16" t="s">
        <v>38</v>
      </c>
      <c r="T8" s="16"/>
      <c r="U8" s="21"/>
    </row>
    <row r="9" spans="1:21" ht="21" thickBot="1" x14ac:dyDescent="0.35">
      <c r="A9" s="23"/>
      <c r="B9" s="24"/>
      <c r="C9" s="25"/>
      <c r="D9" s="26"/>
      <c r="E9" s="24"/>
      <c r="F9" s="25"/>
      <c r="G9" s="27"/>
      <c r="H9" s="27"/>
      <c r="I9" s="26" t="s">
        <v>39</v>
      </c>
      <c r="J9" s="24"/>
      <c r="K9" s="26"/>
      <c r="L9" s="24"/>
      <c r="M9" s="26"/>
      <c r="N9" s="24"/>
      <c r="O9" s="26"/>
      <c r="P9" s="56"/>
      <c r="Q9" s="24"/>
      <c r="R9" s="28">
        <v>0.05</v>
      </c>
      <c r="S9" s="24" t="s">
        <v>40</v>
      </c>
      <c r="T9" s="24"/>
      <c r="U9" s="48"/>
    </row>
    <row r="10" spans="1:21" ht="21" customHeight="1" x14ac:dyDescent="0.25">
      <c r="A10" s="96">
        <v>1</v>
      </c>
      <c r="B10" s="129" t="s">
        <v>75</v>
      </c>
      <c r="C10" s="133">
        <v>5.0999999999999996</v>
      </c>
      <c r="D10" s="135" t="s">
        <v>88</v>
      </c>
      <c r="E10" s="137">
        <v>0.57999999999999996</v>
      </c>
      <c r="F10" s="139" t="s">
        <v>45</v>
      </c>
      <c r="G10" s="77" t="s">
        <v>122</v>
      </c>
      <c r="H10" s="78" t="s">
        <v>124</v>
      </c>
      <c r="I10" s="118" t="s">
        <v>42</v>
      </c>
      <c r="J10" s="120">
        <f>SUM(L10:N11)</f>
        <v>448.39</v>
      </c>
      <c r="K10" s="141"/>
      <c r="L10" s="126"/>
      <c r="M10" s="126">
        <f>114.95+315.13</f>
        <v>430.08</v>
      </c>
      <c r="N10" s="126">
        <v>18.309999999999999</v>
      </c>
      <c r="O10" s="127"/>
      <c r="P10" s="214">
        <v>690</v>
      </c>
      <c r="Q10" s="102">
        <v>5</v>
      </c>
      <c r="R10" s="102">
        <v>15469</v>
      </c>
      <c r="S10" s="104">
        <f>690*J10</f>
        <v>309389.09999999998</v>
      </c>
      <c r="T10" s="131" t="s">
        <v>109</v>
      </c>
      <c r="U10" s="106" t="s">
        <v>108</v>
      </c>
    </row>
    <row r="11" spans="1:21" ht="19.5" customHeight="1" thickBot="1" x14ac:dyDescent="0.3">
      <c r="A11" s="97"/>
      <c r="B11" s="130"/>
      <c r="C11" s="134"/>
      <c r="D11" s="136"/>
      <c r="E11" s="138"/>
      <c r="F11" s="140"/>
      <c r="G11" s="79" t="s">
        <v>123</v>
      </c>
      <c r="H11" s="80" t="s">
        <v>125</v>
      </c>
      <c r="I11" s="119"/>
      <c r="J11" s="121"/>
      <c r="K11" s="142"/>
      <c r="L11" s="124"/>
      <c r="M11" s="124"/>
      <c r="N11" s="124"/>
      <c r="O11" s="128"/>
      <c r="P11" s="215"/>
      <c r="Q11" s="103"/>
      <c r="R11" s="103"/>
      <c r="S11" s="105"/>
      <c r="T11" s="132"/>
      <c r="U11" s="107"/>
    </row>
    <row r="12" spans="1:21" ht="19.5" customHeight="1" x14ac:dyDescent="0.3">
      <c r="A12" s="96">
        <v>2</v>
      </c>
      <c r="B12" s="108" t="s">
        <v>91</v>
      </c>
      <c r="C12" s="110">
        <v>13.04</v>
      </c>
      <c r="D12" s="112" t="s">
        <v>92</v>
      </c>
      <c r="E12" s="114" t="s">
        <v>93</v>
      </c>
      <c r="F12" s="116" t="s">
        <v>73</v>
      </c>
      <c r="G12" s="81" t="s">
        <v>94</v>
      </c>
      <c r="H12" s="69">
        <v>45988913</v>
      </c>
      <c r="I12" s="118" t="s">
        <v>41</v>
      </c>
      <c r="J12" s="120">
        <f>SUM(K12:O13)</f>
        <v>2134.1799999999998</v>
      </c>
      <c r="K12" s="122"/>
      <c r="L12" s="124">
        <v>9.3800000000000008</v>
      </c>
      <c r="M12" s="98">
        <v>1972.51</v>
      </c>
      <c r="N12" s="98">
        <f>132.73+2.4</f>
        <v>135.13</v>
      </c>
      <c r="O12" s="100">
        <v>17.16</v>
      </c>
      <c r="P12" s="216">
        <v>720</v>
      </c>
      <c r="Q12" s="102">
        <v>5</v>
      </c>
      <c r="R12" s="102">
        <f>0.05*S12</f>
        <v>76830.48</v>
      </c>
      <c r="S12" s="104">
        <f>720*J12</f>
        <v>1536609.5999999999</v>
      </c>
      <c r="T12" s="96" t="s">
        <v>97</v>
      </c>
      <c r="U12" s="106" t="s">
        <v>96</v>
      </c>
    </row>
    <row r="13" spans="1:21" ht="19.5" customHeight="1" thickBot="1" x14ac:dyDescent="0.3">
      <c r="A13" s="97"/>
      <c r="B13" s="109"/>
      <c r="C13" s="111"/>
      <c r="D13" s="113"/>
      <c r="E13" s="115"/>
      <c r="F13" s="117"/>
      <c r="G13" s="68" t="s">
        <v>95</v>
      </c>
      <c r="H13" s="70">
        <v>25156541</v>
      </c>
      <c r="I13" s="119"/>
      <c r="J13" s="121"/>
      <c r="K13" s="123"/>
      <c r="L13" s="125"/>
      <c r="M13" s="99"/>
      <c r="N13" s="99"/>
      <c r="O13" s="101"/>
      <c r="P13" s="217"/>
      <c r="Q13" s="103"/>
      <c r="R13" s="103"/>
      <c r="S13" s="105"/>
      <c r="T13" s="97"/>
      <c r="U13" s="107"/>
    </row>
    <row r="14" spans="1:21" ht="21" customHeight="1" x14ac:dyDescent="0.3">
      <c r="A14" s="96">
        <v>3</v>
      </c>
      <c r="B14" s="108" t="s">
        <v>76</v>
      </c>
      <c r="C14" s="110">
        <v>1.5</v>
      </c>
      <c r="D14" s="112" t="s">
        <v>77</v>
      </c>
      <c r="E14" s="114" t="s">
        <v>78</v>
      </c>
      <c r="F14" s="114" t="s">
        <v>73</v>
      </c>
      <c r="G14" s="82" t="s">
        <v>90</v>
      </c>
      <c r="H14" s="69">
        <v>46074261</v>
      </c>
      <c r="I14" s="118" t="s">
        <v>80</v>
      </c>
      <c r="J14" s="120">
        <v>302.64</v>
      </c>
      <c r="K14" s="122"/>
      <c r="L14" s="124"/>
      <c r="M14" s="98">
        <v>275.81</v>
      </c>
      <c r="N14" s="98">
        <f>14.68+7.53+0.53+4.09</f>
        <v>26.830000000000002</v>
      </c>
      <c r="O14" s="100"/>
      <c r="P14" s="216">
        <v>430</v>
      </c>
      <c r="Q14" s="102">
        <v>5</v>
      </c>
      <c r="R14" s="102">
        <v>6507</v>
      </c>
      <c r="S14" s="104">
        <f>430*J14</f>
        <v>130135.2</v>
      </c>
      <c r="T14" s="96" t="s">
        <v>43</v>
      </c>
      <c r="U14" s="106" t="s">
        <v>63</v>
      </c>
    </row>
    <row r="15" spans="1:21" ht="17.25" customHeight="1" thickBot="1" x14ac:dyDescent="0.35">
      <c r="A15" s="97"/>
      <c r="B15" s="109"/>
      <c r="C15" s="111"/>
      <c r="D15" s="113"/>
      <c r="E15" s="115"/>
      <c r="F15" s="115"/>
      <c r="G15" s="68" t="s">
        <v>89</v>
      </c>
      <c r="H15" s="83">
        <v>25043552</v>
      </c>
      <c r="I15" s="119"/>
      <c r="J15" s="121"/>
      <c r="K15" s="123"/>
      <c r="L15" s="125"/>
      <c r="M15" s="99"/>
      <c r="N15" s="99"/>
      <c r="O15" s="101"/>
      <c r="P15" s="217"/>
      <c r="Q15" s="103"/>
      <c r="R15" s="103"/>
      <c r="S15" s="105"/>
      <c r="T15" s="97"/>
      <c r="U15" s="107"/>
    </row>
    <row r="16" spans="1:21" ht="18.75" customHeight="1" x14ac:dyDescent="0.3">
      <c r="A16" s="9">
        <v>4</v>
      </c>
      <c r="B16" s="108" t="s">
        <v>71</v>
      </c>
      <c r="C16" s="110">
        <v>5.25</v>
      </c>
      <c r="D16" s="112" t="s">
        <v>54</v>
      </c>
      <c r="E16" s="114" t="s">
        <v>72</v>
      </c>
      <c r="F16" s="116" t="s">
        <v>73</v>
      </c>
      <c r="G16" s="84">
        <v>45.995825000000004</v>
      </c>
      <c r="H16" s="64">
        <v>45.998989000000002</v>
      </c>
      <c r="I16" s="118" t="s">
        <v>74</v>
      </c>
      <c r="J16" s="120">
        <f>SUM(K16:O16)</f>
        <v>410.53</v>
      </c>
      <c r="K16" s="122"/>
      <c r="L16" s="124"/>
      <c r="M16" s="98">
        <v>394.07</v>
      </c>
      <c r="N16" s="98">
        <v>16.46</v>
      </c>
      <c r="O16" s="100"/>
      <c r="P16" s="216">
        <v>750</v>
      </c>
      <c r="Q16" s="102">
        <v>5</v>
      </c>
      <c r="R16" s="102">
        <f>0.05*S16</f>
        <v>15394.875</v>
      </c>
      <c r="S16" s="104">
        <f>750*410.53</f>
        <v>307897.5</v>
      </c>
      <c r="T16" s="96" t="s">
        <v>43</v>
      </c>
      <c r="U16" s="106" t="s">
        <v>64</v>
      </c>
    </row>
    <row r="17" spans="1:21" ht="19.5" customHeight="1" thickBot="1" x14ac:dyDescent="0.35">
      <c r="A17" s="24"/>
      <c r="B17" s="109"/>
      <c r="C17" s="111"/>
      <c r="D17" s="113"/>
      <c r="E17" s="115"/>
      <c r="F17" s="117"/>
      <c r="G17" s="63">
        <v>25.187812999999998</v>
      </c>
      <c r="H17" s="65">
        <v>25.186965000000001</v>
      </c>
      <c r="I17" s="119"/>
      <c r="J17" s="121"/>
      <c r="K17" s="123"/>
      <c r="L17" s="125"/>
      <c r="M17" s="99"/>
      <c r="N17" s="99"/>
      <c r="O17" s="101"/>
      <c r="P17" s="217"/>
      <c r="Q17" s="103"/>
      <c r="R17" s="103"/>
      <c r="S17" s="105"/>
      <c r="T17" s="97"/>
      <c r="U17" s="107"/>
    </row>
    <row r="18" spans="1:21" ht="17.25" customHeight="1" x14ac:dyDescent="0.3">
      <c r="A18" s="73">
        <v>5</v>
      </c>
      <c r="B18" s="108" t="s">
        <v>82</v>
      </c>
      <c r="C18" s="110">
        <v>4.2</v>
      </c>
      <c r="D18" s="112" t="s">
        <v>83</v>
      </c>
      <c r="E18" s="114" t="s">
        <v>84</v>
      </c>
      <c r="F18" s="116" t="s">
        <v>44</v>
      </c>
      <c r="G18" s="81" t="s">
        <v>115</v>
      </c>
      <c r="H18" s="71" t="s">
        <v>117</v>
      </c>
      <c r="I18" s="118" t="s">
        <v>87</v>
      </c>
      <c r="J18" s="120">
        <f>SUM(K18:O18)</f>
        <v>181.37</v>
      </c>
      <c r="K18" s="122"/>
      <c r="L18" s="124">
        <v>16.690000000000001</v>
      </c>
      <c r="M18" s="98">
        <v>163.80000000000001</v>
      </c>
      <c r="N18" s="98">
        <v>0.88</v>
      </c>
      <c r="O18" s="100"/>
      <c r="P18" s="216">
        <v>495</v>
      </c>
      <c r="Q18" s="102">
        <v>5</v>
      </c>
      <c r="R18" s="102">
        <f>0.05*S18</f>
        <v>4488.9075000000003</v>
      </c>
      <c r="S18" s="104">
        <f>495*181.37</f>
        <v>89778.150000000009</v>
      </c>
      <c r="T18" s="96" t="s">
        <v>43</v>
      </c>
      <c r="U18" s="106" t="s">
        <v>110</v>
      </c>
    </row>
    <row r="19" spans="1:21" ht="17.25" customHeight="1" thickBot="1" x14ac:dyDescent="0.3">
      <c r="A19" s="29"/>
      <c r="B19" s="109"/>
      <c r="C19" s="111"/>
      <c r="D19" s="113"/>
      <c r="E19" s="115"/>
      <c r="F19" s="117"/>
      <c r="G19" s="68" t="s">
        <v>116</v>
      </c>
      <c r="H19" s="85">
        <v>24896927</v>
      </c>
      <c r="I19" s="119"/>
      <c r="J19" s="121"/>
      <c r="K19" s="123"/>
      <c r="L19" s="125"/>
      <c r="M19" s="99"/>
      <c r="N19" s="99"/>
      <c r="O19" s="101"/>
      <c r="P19" s="217"/>
      <c r="Q19" s="103"/>
      <c r="R19" s="103"/>
      <c r="S19" s="105"/>
      <c r="T19" s="97"/>
      <c r="U19" s="107"/>
    </row>
    <row r="20" spans="1:21" ht="18.75" customHeight="1" x14ac:dyDescent="0.25">
      <c r="A20" s="96">
        <v>6</v>
      </c>
      <c r="B20" s="108" t="s">
        <v>98</v>
      </c>
      <c r="C20" s="169">
        <v>13</v>
      </c>
      <c r="D20" s="171" t="s">
        <v>88</v>
      </c>
      <c r="E20" s="176" t="s">
        <v>101</v>
      </c>
      <c r="F20" s="178" t="s">
        <v>44</v>
      </c>
      <c r="G20" s="77" t="s">
        <v>104</v>
      </c>
      <c r="H20" s="78" t="s">
        <v>106</v>
      </c>
      <c r="I20" s="118" t="s">
        <v>74</v>
      </c>
      <c r="J20" s="120">
        <f>SUM(K20:O21)</f>
        <v>875.92</v>
      </c>
      <c r="K20" s="141"/>
      <c r="L20" s="126"/>
      <c r="M20" s="126">
        <f>43.9+826.03</f>
        <v>869.93</v>
      </c>
      <c r="N20" s="126">
        <v>5.99</v>
      </c>
      <c r="O20" s="127"/>
      <c r="P20" s="214">
        <v>630</v>
      </c>
      <c r="Q20" s="102">
        <v>5</v>
      </c>
      <c r="R20" s="102">
        <v>27591</v>
      </c>
      <c r="S20" s="104">
        <f>630*J20</f>
        <v>551829.6</v>
      </c>
      <c r="T20" s="131" t="s">
        <v>43</v>
      </c>
      <c r="U20" s="106" t="s">
        <v>108</v>
      </c>
    </row>
    <row r="21" spans="1:21" ht="19.5" customHeight="1" thickBot="1" x14ac:dyDescent="0.3">
      <c r="A21" s="97"/>
      <c r="B21" s="109"/>
      <c r="C21" s="170"/>
      <c r="D21" s="172"/>
      <c r="E21" s="177"/>
      <c r="F21" s="179"/>
      <c r="G21" s="79" t="s">
        <v>105</v>
      </c>
      <c r="H21" s="80" t="s">
        <v>107</v>
      </c>
      <c r="I21" s="119"/>
      <c r="J21" s="121"/>
      <c r="K21" s="142"/>
      <c r="L21" s="124"/>
      <c r="M21" s="124"/>
      <c r="N21" s="124"/>
      <c r="O21" s="128"/>
      <c r="P21" s="215"/>
      <c r="Q21" s="103"/>
      <c r="R21" s="103"/>
      <c r="S21" s="105"/>
      <c r="T21" s="132"/>
      <c r="U21" s="107"/>
    </row>
    <row r="22" spans="1:21" ht="17.25" customHeight="1" x14ac:dyDescent="0.3">
      <c r="A22" s="173">
        <v>7</v>
      </c>
      <c r="B22" s="108" t="s">
        <v>126</v>
      </c>
      <c r="C22" s="110">
        <v>7.24</v>
      </c>
      <c r="D22" s="112" t="s">
        <v>102</v>
      </c>
      <c r="E22" s="114" t="s">
        <v>103</v>
      </c>
      <c r="F22" s="116" t="s">
        <v>44</v>
      </c>
      <c r="G22" s="81" t="s">
        <v>127</v>
      </c>
      <c r="H22" s="69">
        <v>46001445</v>
      </c>
      <c r="I22" s="118" t="s">
        <v>74</v>
      </c>
      <c r="J22" s="120">
        <f>SUM(K22:O23)</f>
        <v>564.76</v>
      </c>
      <c r="K22" s="122"/>
      <c r="L22" s="124"/>
      <c r="M22" s="98">
        <v>520.76</v>
      </c>
      <c r="N22" s="98">
        <f>5.24+19.49</f>
        <v>24.729999999999997</v>
      </c>
      <c r="O22" s="100">
        <v>19.27</v>
      </c>
      <c r="P22" s="216">
        <v>550</v>
      </c>
      <c r="Q22" s="102">
        <v>5</v>
      </c>
      <c r="R22" s="102">
        <f>0.05*310618</f>
        <v>15530.900000000001</v>
      </c>
      <c r="S22" s="104">
        <f>550*J22</f>
        <v>310618</v>
      </c>
      <c r="T22" s="96" t="s">
        <v>43</v>
      </c>
      <c r="U22" s="106" t="s">
        <v>64</v>
      </c>
    </row>
    <row r="23" spans="1:21" ht="17.25" customHeight="1" thickBot="1" x14ac:dyDescent="0.3">
      <c r="A23" s="174"/>
      <c r="B23" s="109"/>
      <c r="C23" s="111"/>
      <c r="D23" s="113"/>
      <c r="E23" s="115"/>
      <c r="F23" s="117"/>
      <c r="G23" s="68" t="s">
        <v>128</v>
      </c>
      <c r="H23" s="70">
        <v>25188861</v>
      </c>
      <c r="I23" s="119"/>
      <c r="J23" s="121"/>
      <c r="K23" s="123"/>
      <c r="L23" s="125"/>
      <c r="M23" s="99"/>
      <c r="N23" s="99"/>
      <c r="O23" s="101"/>
      <c r="P23" s="217"/>
      <c r="Q23" s="103"/>
      <c r="R23" s="103"/>
      <c r="S23" s="105"/>
      <c r="T23" s="97"/>
      <c r="U23" s="107"/>
    </row>
    <row r="24" spans="1:21" ht="20.25" customHeight="1" x14ac:dyDescent="0.25">
      <c r="A24" s="175">
        <v>8</v>
      </c>
      <c r="B24" s="108" t="s">
        <v>79</v>
      </c>
      <c r="C24" s="110">
        <v>15.6</v>
      </c>
      <c r="D24" s="112" t="s">
        <v>52</v>
      </c>
      <c r="E24" s="114" t="s">
        <v>81</v>
      </c>
      <c r="F24" s="116" t="s">
        <v>44</v>
      </c>
      <c r="G24" s="77" t="s">
        <v>111</v>
      </c>
      <c r="H24" s="78" t="s">
        <v>113</v>
      </c>
      <c r="I24" s="118" t="s">
        <v>42</v>
      </c>
      <c r="J24" s="163">
        <v>1482.56</v>
      </c>
      <c r="K24" s="159"/>
      <c r="L24" s="126">
        <v>23.39</v>
      </c>
      <c r="M24" s="126">
        <v>1068.94</v>
      </c>
      <c r="N24" s="126">
        <f>5.09+385.03+0</f>
        <v>390.11999999999995</v>
      </c>
      <c r="O24" s="127">
        <v>0.11</v>
      </c>
      <c r="P24" s="216">
        <v>402</v>
      </c>
      <c r="Q24" s="102">
        <v>5</v>
      </c>
      <c r="R24" s="102">
        <v>29799</v>
      </c>
      <c r="S24" s="104">
        <f>402*J24</f>
        <v>595989.12</v>
      </c>
      <c r="T24" s="96" t="s">
        <v>43</v>
      </c>
      <c r="U24" s="106" t="s">
        <v>63</v>
      </c>
    </row>
    <row r="25" spans="1:21" ht="16.5" customHeight="1" thickBot="1" x14ac:dyDescent="0.3">
      <c r="A25" s="175"/>
      <c r="B25" s="160"/>
      <c r="C25" s="161"/>
      <c r="D25" s="162"/>
      <c r="E25" s="168"/>
      <c r="F25" s="167"/>
      <c r="G25" s="86" t="s">
        <v>112</v>
      </c>
      <c r="H25" s="87" t="s">
        <v>114</v>
      </c>
      <c r="I25" s="166"/>
      <c r="J25" s="120"/>
      <c r="K25" s="152"/>
      <c r="L25" s="158"/>
      <c r="M25" s="158"/>
      <c r="N25" s="158"/>
      <c r="O25" s="156"/>
      <c r="P25" s="218"/>
      <c r="Q25" s="165"/>
      <c r="R25" s="165"/>
      <c r="S25" s="213"/>
      <c r="T25" s="205"/>
      <c r="U25" s="143"/>
    </row>
    <row r="26" spans="1:21" ht="21" hidden="1" customHeight="1" thickBot="1" x14ac:dyDescent="0.3">
      <c r="A26" s="74"/>
      <c r="B26" s="109"/>
      <c r="C26" s="111"/>
      <c r="D26" s="113"/>
      <c r="E26" s="115"/>
      <c r="F26" s="117"/>
      <c r="G26" s="88"/>
      <c r="H26" s="66"/>
      <c r="I26" s="119"/>
      <c r="J26" s="164"/>
      <c r="K26" s="153"/>
      <c r="L26" s="124"/>
      <c r="M26" s="124"/>
      <c r="N26" s="124"/>
      <c r="O26" s="128"/>
      <c r="P26" s="217"/>
      <c r="Q26" s="103"/>
      <c r="R26" s="103"/>
      <c r="S26" s="105"/>
      <c r="T26" s="29"/>
      <c r="U26" s="107"/>
    </row>
    <row r="27" spans="1:21" ht="20.25" customHeight="1" x14ac:dyDescent="0.25">
      <c r="A27" s="173">
        <v>9</v>
      </c>
      <c r="B27" s="108" t="s">
        <v>53</v>
      </c>
      <c r="C27" s="211">
        <v>10</v>
      </c>
      <c r="D27" s="112" t="s">
        <v>54</v>
      </c>
      <c r="E27" s="116" t="s">
        <v>55</v>
      </c>
      <c r="F27" s="116" t="s">
        <v>44</v>
      </c>
      <c r="G27" s="77" t="s">
        <v>58</v>
      </c>
      <c r="H27" s="89" t="s">
        <v>60</v>
      </c>
      <c r="I27" s="118" t="s">
        <v>42</v>
      </c>
      <c r="J27" s="163">
        <f>SUM(K27:O27)</f>
        <v>848.36</v>
      </c>
      <c r="K27" s="122"/>
      <c r="L27" s="204"/>
      <c r="M27" s="149">
        <v>822.58</v>
      </c>
      <c r="N27" s="149">
        <v>25.78</v>
      </c>
      <c r="O27" s="196"/>
      <c r="P27" s="214">
        <v>390</v>
      </c>
      <c r="Q27" s="102">
        <v>5</v>
      </c>
      <c r="R27" s="146">
        <f>0.05*S27</f>
        <v>16543.02</v>
      </c>
      <c r="S27" s="104">
        <f>390*J27</f>
        <v>330860.40000000002</v>
      </c>
      <c r="T27" s="96" t="s">
        <v>43</v>
      </c>
      <c r="U27" s="106" t="s">
        <v>62</v>
      </c>
    </row>
    <row r="28" spans="1:21" ht="21" customHeight="1" thickBot="1" x14ac:dyDescent="0.3">
      <c r="A28" s="174"/>
      <c r="B28" s="109"/>
      <c r="C28" s="212"/>
      <c r="D28" s="113"/>
      <c r="E28" s="117"/>
      <c r="F28" s="117"/>
      <c r="G28" s="90" t="s">
        <v>57</v>
      </c>
      <c r="H28" s="66" t="s">
        <v>59</v>
      </c>
      <c r="I28" s="119"/>
      <c r="J28" s="121"/>
      <c r="K28" s="153"/>
      <c r="L28" s="150"/>
      <c r="M28" s="149"/>
      <c r="N28" s="149"/>
      <c r="O28" s="196"/>
      <c r="P28" s="215"/>
      <c r="Q28" s="103"/>
      <c r="R28" s="147"/>
      <c r="S28" s="105"/>
      <c r="T28" s="97"/>
      <c r="U28" s="107"/>
    </row>
    <row r="29" spans="1:21" ht="16.5" customHeight="1" x14ac:dyDescent="0.25">
      <c r="A29" s="173">
        <v>10</v>
      </c>
      <c r="B29" s="108" t="s">
        <v>85</v>
      </c>
      <c r="C29" s="169">
        <v>18.600000000000001</v>
      </c>
      <c r="D29" s="210" t="s">
        <v>83</v>
      </c>
      <c r="E29" s="176" t="s">
        <v>86</v>
      </c>
      <c r="F29" s="178" t="s">
        <v>44</v>
      </c>
      <c r="G29" s="77" t="s">
        <v>118</v>
      </c>
      <c r="H29" s="78" t="s">
        <v>120</v>
      </c>
      <c r="I29" s="118" t="s">
        <v>41</v>
      </c>
      <c r="J29" s="120">
        <f>SUM(K29:O30)</f>
        <v>576.81999999999994</v>
      </c>
      <c r="K29" s="141"/>
      <c r="L29" s="126">
        <v>84.71</v>
      </c>
      <c r="M29" s="126">
        <v>301.8</v>
      </c>
      <c r="N29" s="126">
        <v>4.9000000000000004</v>
      </c>
      <c r="O29" s="127">
        <v>185.41</v>
      </c>
      <c r="P29" s="214">
        <v>385</v>
      </c>
      <c r="Q29" s="102">
        <v>5</v>
      </c>
      <c r="R29" s="102">
        <f>0.05*S29</f>
        <v>11103.785000000002</v>
      </c>
      <c r="S29" s="104">
        <f>385*576.82</f>
        <v>222075.7</v>
      </c>
      <c r="T29" s="131" t="s">
        <v>43</v>
      </c>
      <c r="U29" s="106" t="s">
        <v>110</v>
      </c>
    </row>
    <row r="30" spans="1:21" ht="17.25" customHeight="1" thickBot="1" x14ac:dyDescent="0.3">
      <c r="A30" s="174"/>
      <c r="B30" s="160"/>
      <c r="C30" s="161"/>
      <c r="D30" s="162"/>
      <c r="E30" s="168"/>
      <c r="F30" s="167"/>
      <c r="G30" s="79" t="s">
        <v>119</v>
      </c>
      <c r="H30" s="80" t="s">
        <v>121</v>
      </c>
      <c r="I30" s="166"/>
      <c r="J30" s="120"/>
      <c r="K30" s="122"/>
      <c r="L30" s="157"/>
      <c r="M30" s="157"/>
      <c r="N30" s="157"/>
      <c r="O30" s="156"/>
      <c r="P30" s="219"/>
      <c r="Q30" s="103"/>
      <c r="R30" s="103"/>
      <c r="S30" s="105"/>
      <c r="T30" s="205"/>
      <c r="U30" s="143"/>
    </row>
    <row r="31" spans="1:21" ht="21" customHeight="1" x14ac:dyDescent="0.3">
      <c r="A31" s="106">
        <v>11</v>
      </c>
      <c r="B31" s="184" t="s">
        <v>99</v>
      </c>
      <c r="C31" s="180">
        <v>13.29</v>
      </c>
      <c r="D31" s="182" t="s">
        <v>88</v>
      </c>
      <c r="E31" s="180" t="s">
        <v>100</v>
      </c>
      <c r="F31" s="180" t="s">
        <v>44</v>
      </c>
      <c r="G31" s="64">
        <v>45.945298999999999</v>
      </c>
      <c r="H31" s="91">
        <v>45.947428000000002</v>
      </c>
      <c r="I31" s="186" t="s">
        <v>42</v>
      </c>
      <c r="J31" s="188">
        <f>SUM(K31:O32)</f>
        <v>636.95000000000005</v>
      </c>
      <c r="K31" s="190"/>
      <c r="L31" s="190"/>
      <c r="M31" s="190">
        <f>115.67+457.97</f>
        <v>573.64</v>
      </c>
      <c r="N31" s="190">
        <v>63.31</v>
      </c>
      <c r="O31" s="190"/>
      <c r="P31" s="220">
        <v>600</v>
      </c>
      <c r="Q31" s="190">
        <v>5</v>
      </c>
      <c r="R31" s="192">
        <v>19109</v>
      </c>
      <c r="S31" s="194">
        <v>382170</v>
      </c>
      <c r="T31" s="190" t="s">
        <v>43</v>
      </c>
      <c r="U31" s="190" t="s">
        <v>108</v>
      </c>
    </row>
    <row r="32" spans="1:21" ht="19.5" customHeight="1" thickBot="1" x14ac:dyDescent="0.35">
      <c r="A32" s="107"/>
      <c r="B32" s="185"/>
      <c r="C32" s="181"/>
      <c r="D32" s="183"/>
      <c r="E32" s="181"/>
      <c r="F32" s="181"/>
      <c r="G32" s="92">
        <v>25.083261</v>
      </c>
      <c r="H32" s="93">
        <v>25.083936999999999</v>
      </c>
      <c r="I32" s="187"/>
      <c r="J32" s="189"/>
      <c r="K32" s="191"/>
      <c r="L32" s="191"/>
      <c r="M32" s="191"/>
      <c r="N32" s="191"/>
      <c r="O32" s="191"/>
      <c r="P32" s="221"/>
      <c r="Q32" s="191"/>
      <c r="R32" s="193"/>
      <c r="S32" s="195"/>
      <c r="T32" s="191"/>
      <c r="U32" s="191"/>
    </row>
    <row r="33" spans="1:21" ht="17.25" x14ac:dyDescent="0.3">
      <c r="A33" s="106">
        <v>12</v>
      </c>
      <c r="B33" s="160" t="s">
        <v>56</v>
      </c>
      <c r="C33" s="168">
        <v>7.8</v>
      </c>
      <c r="D33" s="162" t="s">
        <v>52</v>
      </c>
      <c r="E33" s="167" t="s">
        <v>51</v>
      </c>
      <c r="F33" s="167" t="s">
        <v>45</v>
      </c>
      <c r="G33" s="94" t="s">
        <v>67</v>
      </c>
      <c r="H33" s="95">
        <v>45.122959000000002</v>
      </c>
      <c r="I33" s="166" t="s">
        <v>41</v>
      </c>
      <c r="J33" s="120">
        <f>SUM(K33:O33)</f>
        <v>1460.04</v>
      </c>
      <c r="K33" s="152"/>
      <c r="L33" s="150">
        <v>247.69</v>
      </c>
      <c r="M33" s="148">
        <v>905.96</v>
      </c>
      <c r="N33" s="148">
        <v>306.39</v>
      </c>
      <c r="O33" s="154"/>
      <c r="P33" s="219">
        <v>310</v>
      </c>
      <c r="Q33" s="102">
        <v>5</v>
      </c>
      <c r="R33" s="146">
        <v>22631</v>
      </c>
      <c r="S33" s="104">
        <f>310*1460.04</f>
        <v>452612.39999999997</v>
      </c>
      <c r="T33" s="144" t="s">
        <v>43</v>
      </c>
      <c r="U33" s="143" t="s">
        <v>61</v>
      </c>
    </row>
    <row r="34" spans="1:21" ht="17.25" thickBot="1" x14ac:dyDescent="0.3">
      <c r="A34" s="107"/>
      <c r="B34" s="109"/>
      <c r="C34" s="115"/>
      <c r="D34" s="113"/>
      <c r="E34" s="117"/>
      <c r="F34" s="117"/>
      <c r="G34" s="90" t="s">
        <v>65</v>
      </c>
      <c r="H34" s="66" t="s">
        <v>66</v>
      </c>
      <c r="I34" s="119"/>
      <c r="J34" s="164"/>
      <c r="K34" s="153"/>
      <c r="L34" s="151"/>
      <c r="M34" s="149"/>
      <c r="N34" s="149"/>
      <c r="O34" s="155"/>
      <c r="P34" s="215"/>
      <c r="Q34" s="103"/>
      <c r="R34" s="147"/>
      <c r="S34" s="105"/>
      <c r="T34" s="145"/>
      <c r="U34" s="107"/>
    </row>
    <row r="35" spans="1:21" ht="21" thickBot="1" x14ac:dyDescent="0.35">
      <c r="A35" s="30" t="s">
        <v>46</v>
      </c>
      <c r="B35" s="31"/>
      <c r="C35" s="51">
        <f>SUM(C24:C34)</f>
        <v>65.290000000000006</v>
      </c>
      <c r="D35" s="31"/>
      <c r="E35" s="31"/>
      <c r="F35" s="31"/>
      <c r="G35" s="32"/>
      <c r="H35" s="32"/>
      <c r="I35" s="33"/>
      <c r="J35" s="46">
        <f>SUM(J10:J34)</f>
        <v>9922.52</v>
      </c>
      <c r="K35" s="46">
        <f t="shared" ref="K35" si="0">SUM(K24:K34)</f>
        <v>0</v>
      </c>
      <c r="L35" s="46">
        <f>SUM(L10:L34)</f>
        <v>381.86</v>
      </c>
      <c r="M35" s="46">
        <f t="shared" ref="M35:O35" si="1">SUM(M10:M34)</f>
        <v>8299.880000000001</v>
      </c>
      <c r="N35" s="46">
        <f t="shared" si="1"/>
        <v>1018.8299999999998</v>
      </c>
      <c r="O35" s="46">
        <f t="shared" si="1"/>
        <v>221.95</v>
      </c>
      <c r="P35" s="200"/>
      <c r="Q35" s="201"/>
      <c r="R35" s="34">
        <f>SUM(R10:R34)</f>
        <v>260997.9675</v>
      </c>
      <c r="S35" s="34">
        <f>SUM(S10:S34)</f>
        <v>5219964.7699999996</v>
      </c>
      <c r="T35" s="202" t="s">
        <v>47</v>
      </c>
      <c r="U35" s="203"/>
    </row>
    <row r="36" spans="1:21" ht="20.25" x14ac:dyDescent="0.3">
      <c r="A36" s="6"/>
      <c r="B36" s="75" t="s">
        <v>130</v>
      </c>
      <c r="C36" s="57"/>
      <c r="D36" s="6"/>
      <c r="E36" s="6"/>
      <c r="F36" s="6"/>
      <c r="G36" s="58"/>
      <c r="H36" s="58"/>
      <c r="I36" s="6"/>
      <c r="J36" s="59"/>
      <c r="K36" s="59"/>
      <c r="L36" s="59"/>
      <c r="M36" s="59"/>
      <c r="N36" s="59"/>
      <c r="O36" s="59"/>
      <c r="P36" s="59"/>
      <c r="Q36" s="59"/>
      <c r="R36" s="60"/>
      <c r="S36" s="61"/>
      <c r="T36" s="62"/>
      <c r="U36" s="62"/>
    </row>
    <row r="37" spans="1:21" ht="20.25" x14ac:dyDescent="0.3">
      <c r="A37" s="35"/>
      <c r="B37" s="2"/>
      <c r="C37" s="35"/>
      <c r="D37" s="52"/>
      <c r="E37" s="35"/>
      <c r="F37" s="35"/>
      <c r="G37" s="37"/>
      <c r="H37" s="67"/>
      <c r="I37" s="2"/>
      <c r="J37" s="38"/>
      <c r="K37" s="35"/>
      <c r="L37" s="38"/>
      <c r="M37" s="38"/>
      <c r="N37" s="38"/>
      <c r="O37" s="38"/>
      <c r="P37" s="53"/>
      <c r="Q37" s="53"/>
      <c r="R37" s="35"/>
      <c r="S37" s="35"/>
      <c r="T37" s="35"/>
      <c r="U37" s="49"/>
    </row>
    <row r="38" spans="1:21" ht="20.25" x14ac:dyDescent="0.3">
      <c r="A38" s="35"/>
      <c r="B38" s="197" t="s">
        <v>69</v>
      </c>
      <c r="C38" s="197"/>
      <c r="D38" s="197"/>
      <c r="E38" s="197"/>
      <c r="F38" s="72"/>
      <c r="H38" s="67"/>
      <c r="I38" s="40"/>
      <c r="J38" s="41"/>
      <c r="K38" s="198"/>
      <c r="L38" s="197"/>
      <c r="M38" s="198"/>
      <c r="N38" s="197"/>
      <c r="O38" s="198"/>
      <c r="P38" s="198"/>
      <c r="Q38" s="40"/>
      <c r="R38" s="40"/>
      <c r="S38" s="39" t="s">
        <v>48</v>
      </c>
      <c r="T38" s="39"/>
      <c r="U38" s="49"/>
    </row>
    <row r="39" spans="1:21" ht="20.25" x14ac:dyDescent="0.3">
      <c r="A39" s="35"/>
      <c r="B39" s="197" t="s">
        <v>49</v>
      </c>
      <c r="C39" s="197"/>
      <c r="D39" s="197"/>
      <c r="E39" s="197"/>
      <c r="F39" s="40"/>
      <c r="G39" s="42"/>
      <c r="I39" s="40"/>
      <c r="J39" s="41"/>
      <c r="K39" s="40"/>
      <c r="L39" s="40"/>
      <c r="M39" s="43"/>
      <c r="N39" s="199"/>
      <c r="O39" s="199"/>
      <c r="P39" s="44"/>
      <c r="Q39" s="40"/>
      <c r="R39" s="40"/>
      <c r="S39" s="39" t="s">
        <v>50</v>
      </c>
      <c r="T39" s="39"/>
      <c r="U39" s="49"/>
    </row>
    <row r="40" spans="1:21" ht="20.25" x14ac:dyDescent="0.3">
      <c r="A40" s="35"/>
      <c r="B40" s="2"/>
      <c r="C40" s="35"/>
      <c r="D40" s="35"/>
      <c r="E40" s="36"/>
      <c r="F40" s="35"/>
      <c r="G40" s="37"/>
      <c r="H40" s="76"/>
      <c r="I40" s="35"/>
      <c r="J40" s="45"/>
      <c r="K40" s="35"/>
      <c r="L40" s="35"/>
      <c r="M40" s="35"/>
      <c r="N40" s="35"/>
      <c r="O40" s="35"/>
      <c r="P40" s="44"/>
      <c r="Q40" s="35"/>
      <c r="R40" s="35"/>
      <c r="S40" s="35"/>
      <c r="T40" s="35"/>
      <c r="U40" s="49"/>
    </row>
  </sheetData>
  <mergeCells count="238">
    <mergeCell ref="A2:U2"/>
    <mergeCell ref="A3:U3"/>
    <mergeCell ref="F4:P4"/>
    <mergeCell ref="K6:O6"/>
    <mergeCell ref="B29:B30"/>
    <mergeCell ref="C29:C30"/>
    <mergeCell ref="D29:D30"/>
    <mergeCell ref="E29:E30"/>
    <mergeCell ref="F29:F30"/>
    <mergeCell ref="P29:P30"/>
    <mergeCell ref="Q29:Q30"/>
    <mergeCell ref="R29:R30"/>
    <mergeCell ref="S29:S30"/>
    <mergeCell ref="T29:T30"/>
    <mergeCell ref="U29:U30"/>
    <mergeCell ref="A29:A30"/>
    <mergeCell ref="B27:B28"/>
    <mergeCell ref="C27:C28"/>
    <mergeCell ref="D27:D28"/>
    <mergeCell ref="E27:E28"/>
    <mergeCell ref="R24:R26"/>
    <mergeCell ref="S24:S26"/>
    <mergeCell ref="D16:D17"/>
    <mergeCell ref="T20:T21"/>
    <mergeCell ref="U20:U21"/>
    <mergeCell ref="B38:E38"/>
    <mergeCell ref="K38:L38"/>
    <mergeCell ref="M38:N38"/>
    <mergeCell ref="O38:P38"/>
    <mergeCell ref="B39:E39"/>
    <mergeCell ref="N39:O39"/>
    <mergeCell ref="P35:Q35"/>
    <mergeCell ref="T35:U35"/>
    <mergeCell ref="L27:L28"/>
    <mergeCell ref="Q27:Q28"/>
    <mergeCell ref="R27:R28"/>
    <mergeCell ref="S27:S28"/>
    <mergeCell ref="L31:L32"/>
    <mergeCell ref="M31:M32"/>
    <mergeCell ref="N31:N32"/>
    <mergeCell ref="F27:F28"/>
    <mergeCell ref="I27:I28"/>
    <mergeCell ref="T24:T25"/>
    <mergeCell ref="C31:C32"/>
    <mergeCell ref="B31:B32"/>
    <mergeCell ref="I31:I32"/>
    <mergeCell ref="J31:J32"/>
    <mergeCell ref="K31:K32"/>
    <mergeCell ref="J20:J21"/>
    <mergeCell ref="M24:M26"/>
    <mergeCell ref="N24:N26"/>
    <mergeCell ref="U24:U26"/>
    <mergeCell ref="O31:O32"/>
    <mergeCell ref="P31:P32"/>
    <mergeCell ref="Q31:Q32"/>
    <mergeCell ref="R31:R32"/>
    <mergeCell ref="S31:S32"/>
    <mergeCell ref="T31:T32"/>
    <mergeCell ref="U31:U32"/>
    <mergeCell ref="T27:T28"/>
    <mergeCell ref="M27:M28"/>
    <mergeCell ref="N27:N28"/>
    <mergeCell ref="O27:O28"/>
    <mergeCell ref="P27:P28"/>
    <mergeCell ref="J27:J28"/>
    <mergeCell ref="U27:U28"/>
    <mergeCell ref="L29:L30"/>
    <mergeCell ref="D33:D34"/>
    <mergeCell ref="E33:E34"/>
    <mergeCell ref="F33:F34"/>
    <mergeCell ref="I33:I34"/>
    <mergeCell ref="J33:J34"/>
    <mergeCell ref="M33:M34"/>
    <mergeCell ref="K22:K23"/>
    <mergeCell ref="F31:F32"/>
    <mergeCell ref="E31:E32"/>
    <mergeCell ref="D31:D32"/>
    <mergeCell ref="M29:M30"/>
    <mergeCell ref="A33:A34"/>
    <mergeCell ref="A31:A32"/>
    <mergeCell ref="C16:C17"/>
    <mergeCell ref="I29:I30"/>
    <mergeCell ref="J29:J30"/>
    <mergeCell ref="K29:K30"/>
    <mergeCell ref="B20:B21"/>
    <mergeCell ref="C20:C21"/>
    <mergeCell ref="D20:D21"/>
    <mergeCell ref="A22:A23"/>
    <mergeCell ref="B22:B23"/>
    <mergeCell ref="C22:C23"/>
    <mergeCell ref="D22:D23"/>
    <mergeCell ref="E22:E23"/>
    <mergeCell ref="F22:F23"/>
    <mergeCell ref="I22:I23"/>
    <mergeCell ref="J22:J23"/>
    <mergeCell ref="A24:A25"/>
    <mergeCell ref="A27:A28"/>
    <mergeCell ref="E20:E21"/>
    <mergeCell ref="F20:F21"/>
    <mergeCell ref="I20:I21"/>
    <mergeCell ref="B33:B34"/>
    <mergeCell ref="C33:C34"/>
    <mergeCell ref="L24:L26"/>
    <mergeCell ref="K24:K26"/>
    <mergeCell ref="O24:O26"/>
    <mergeCell ref="K16:K17"/>
    <mergeCell ref="Q20:Q21"/>
    <mergeCell ref="R20:R21"/>
    <mergeCell ref="S20:S21"/>
    <mergeCell ref="B16:B17"/>
    <mergeCell ref="B24:B26"/>
    <mergeCell ref="C24:C26"/>
    <mergeCell ref="D24:D26"/>
    <mergeCell ref="J24:J26"/>
    <mergeCell ref="Q24:Q26"/>
    <mergeCell ref="Q16:Q17"/>
    <mergeCell ref="F16:F17"/>
    <mergeCell ref="I24:I26"/>
    <mergeCell ref="I16:I17"/>
    <mergeCell ref="K20:K21"/>
    <mergeCell ref="L20:L21"/>
    <mergeCell ref="F24:F26"/>
    <mergeCell ref="E24:E26"/>
    <mergeCell ref="M16:M17"/>
    <mergeCell ref="N16:N17"/>
    <mergeCell ref="L16:L17"/>
    <mergeCell ref="J10:J11"/>
    <mergeCell ref="K10:K11"/>
    <mergeCell ref="L10:L11"/>
    <mergeCell ref="M10:M11"/>
    <mergeCell ref="U16:U17"/>
    <mergeCell ref="T16:T17"/>
    <mergeCell ref="U33:U34"/>
    <mergeCell ref="T33:T34"/>
    <mergeCell ref="R33:R34"/>
    <mergeCell ref="S33:S34"/>
    <mergeCell ref="Q33:Q34"/>
    <mergeCell ref="N33:N34"/>
    <mergeCell ref="P33:P34"/>
    <mergeCell ref="L33:L34"/>
    <mergeCell ref="K33:K34"/>
    <mergeCell ref="O33:O34"/>
    <mergeCell ref="O16:O17"/>
    <mergeCell ref="O29:O30"/>
    <mergeCell ref="K27:K28"/>
    <mergeCell ref="P16:P17"/>
    <mergeCell ref="P24:P26"/>
    <mergeCell ref="N29:N30"/>
    <mergeCell ref="R16:R17"/>
    <mergeCell ref="S16:S17"/>
    <mergeCell ref="S10:S11"/>
    <mergeCell ref="T10:T11"/>
    <mergeCell ref="U10:U11"/>
    <mergeCell ref="C14:C15"/>
    <mergeCell ref="D14:D15"/>
    <mergeCell ref="E14:E15"/>
    <mergeCell ref="F14:F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C10:C11"/>
    <mergeCell ref="D10:D11"/>
    <mergeCell ref="E10:E11"/>
    <mergeCell ref="F10:F11"/>
    <mergeCell ref="I10:I11"/>
    <mergeCell ref="U14:U15"/>
    <mergeCell ref="B10:B11"/>
    <mergeCell ref="B14:B15"/>
    <mergeCell ref="A10:A11"/>
    <mergeCell ref="A14:A15"/>
    <mergeCell ref="P18:P19"/>
    <mergeCell ref="Q18:Q19"/>
    <mergeCell ref="R18:R19"/>
    <mergeCell ref="S18:S19"/>
    <mergeCell ref="T18:T19"/>
    <mergeCell ref="B18:B19"/>
    <mergeCell ref="C18:C19"/>
    <mergeCell ref="D18:D19"/>
    <mergeCell ref="E18:E19"/>
    <mergeCell ref="F18:F19"/>
    <mergeCell ref="I18:I19"/>
    <mergeCell ref="J18:J19"/>
    <mergeCell ref="K18:K19"/>
    <mergeCell ref="U18:U19"/>
    <mergeCell ref="N10:N11"/>
    <mergeCell ref="O10:O11"/>
    <mergeCell ref="P10:P11"/>
    <mergeCell ref="Q10:Q11"/>
    <mergeCell ref="R10:R11"/>
    <mergeCell ref="U22:U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T12:T13"/>
    <mergeCell ref="U12:U13"/>
    <mergeCell ref="B12:B13"/>
    <mergeCell ref="C12:C13"/>
    <mergeCell ref="D12:D13"/>
    <mergeCell ref="E12:E13"/>
    <mergeCell ref="F12:F13"/>
    <mergeCell ref="I12:I13"/>
    <mergeCell ref="J12:J13"/>
    <mergeCell ref="K12:K13"/>
    <mergeCell ref="L12:L13"/>
    <mergeCell ref="A12:A13"/>
    <mergeCell ref="A20:A21"/>
    <mergeCell ref="M12:M13"/>
    <mergeCell ref="N12:N13"/>
    <mergeCell ref="O12:O13"/>
    <mergeCell ref="P12:P13"/>
    <mergeCell ref="Q12:Q13"/>
    <mergeCell ref="R12:R13"/>
    <mergeCell ref="S12:S13"/>
    <mergeCell ref="L18:L19"/>
    <mergeCell ref="M18:M19"/>
    <mergeCell ref="N18:N19"/>
    <mergeCell ref="O18:O19"/>
    <mergeCell ref="P20:P21"/>
    <mergeCell ref="M20:M21"/>
    <mergeCell ref="N20:N21"/>
    <mergeCell ref="O20:O21"/>
    <mergeCell ref="E16:E17"/>
    <mergeCell ref="J16:J17"/>
  </mergeCells>
  <phoneticPr fontId="13" type="noConversion"/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10.09.2025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Stejarul Rupea</cp:lastModifiedBy>
  <cp:lastPrinted>2025-08-26T10:56:54Z</cp:lastPrinted>
  <dcterms:created xsi:type="dcterms:W3CDTF">2015-06-05T18:17:20Z</dcterms:created>
  <dcterms:modified xsi:type="dcterms:W3CDTF">2025-09-01T11:47:39Z</dcterms:modified>
</cp:coreProperties>
</file>