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E:\FOND FORESTIER\Licitatii\Organizare licitatie\Licitatii 2025\"/>
    </mc:Choice>
  </mc:AlternateContent>
  <xr:revisionPtr revIDLastSave="0" documentId="13_ncr:1_{69D7B3E9-1DFA-4072-BC76-1E16216B6B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8" i="1" l="1"/>
  <c r="R38" i="1"/>
  <c r="R53" i="1" s="1"/>
  <c r="S30" i="1"/>
  <c r="S18" i="1"/>
  <c r="J53" i="1"/>
  <c r="R14" i="1"/>
  <c r="S14" i="1"/>
  <c r="S24" i="1"/>
  <c r="R34" i="1"/>
  <c r="S34" i="1"/>
  <c r="R42" i="1"/>
  <c r="S42" i="1"/>
  <c r="R48" i="1"/>
  <c r="S48" i="1"/>
  <c r="R51" i="1"/>
  <c r="S51" i="1"/>
  <c r="S46" i="1"/>
  <c r="S44" i="1"/>
  <c r="S40" i="1"/>
  <c r="S36" i="1"/>
  <c r="S32" i="1"/>
  <c r="S26" i="1"/>
  <c r="S22" i="1"/>
  <c r="S16" i="1"/>
  <c r="S12" i="1"/>
  <c r="S10" i="1"/>
  <c r="K53" i="1"/>
  <c r="L53" i="1"/>
  <c r="M53" i="1"/>
  <c r="N53" i="1"/>
  <c r="O53" i="1"/>
  <c r="S53" i="1" l="1"/>
  <c r="S28" i="1"/>
  <c r="S20" i="1"/>
  <c r="C53" i="1"/>
  <c r="J16" i="1"/>
  <c r="J22" i="1"/>
  <c r="J24" i="1"/>
  <c r="J26" i="1"/>
  <c r="J28" i="1"/>
  <c r="J30" i="1"/>
  <c r="J32" i="1"/>
  <c r="J34" i="1"/>
  <c r="J36" i="1"/>
  <c r="J38" i="1"/>
  <c r="J40" i="1"/>
  <c r="J42" i="1"/>
  <c r="J44" i="1"/>
  <c r="J46" i="1"/>
  <c r="J48" i="1"/>
  <c r="J18" i="1"/>
  <c r="J20" i="1"/>
  <c r="J10" i="1" l="1"/>
  <c r="J12" i="1"/>
  <c r="J14" i="1"/>
  <c r="J51" i="1"/>
</calcChain>
</file>

<file path=xl/sharedStrings.xml><?xml version="1.0" encoding="utf-8"?>
<sst xmlns="http://schemas.openxmlformats.org/spreadsheetml/2006/main" count="272" uniqueCount="197">
  <si>
    <t xml:space="preserve">RPLP Stejarul R.A. </t>
  </si>
  <si>
    <t>.</t>
  </si>
  <si>
    <t xml:space="preserve">Nr. </t>
  </si>
  <si>
    <t>APV</t>
  </si>
  <si>
    <t>S</t>
  </si>
  <si>
    <t>UP /UB</t>
  </si>
  <si>
    <t>u.a.</t>
  </si>
  <si>
    <t xml:space="preserve">Felul </t>
  </si>
  <si>
    <t>Coordonate</t>
  </si>
  <si>
    <t>Accesib.</t>
  </si>
  <si>
    <t>Volum</t>
  </si>
  <si>
    <t>Volum brut pe specii (mc)</t>
  </si>
  <si>
    <t xml:space="preserve">Pret </t>
  </si>
  <si>
    <t>Pasul de</t>
  </si>
  <si>
    <t xml:space="preserve">Garantia </t>
  </si>
  <si>
    <t xml:space="preserve">Valoare </t>
  </si>
  <si>
    <t xml:space="preserve">Drept </t>
  </si>
  <si>
    <t xml:space="preserve">Proprietar </t>
  </si>
  <si>
    <t>crt.</t>
  </si>
  <si>
    <t xml:space="preserve">SUMAL </t>
  </si>
  <si>
    <t>(ha )</t>
  </si>
  <si>
    <t>taierii</t>
  </si>
  <si>
    <t>Platforma</t>
  </si>
  <si>
    <t xml:space="preserve">brut </t>
  </si>
  <si>
    <t>Ras.</t>
  </si>
  <si>
    <t xml:space="preserve">Fag </t>
  </si>
  <si>
    <t>Stejari</t>
  </si>
  <si>
    <t>DT</t>
  </si>
  <si>
    <t>DM</t>
  </si>
  <si>
    <t>pornire</t>
  </si>
  <si>
    <t>licitatie</t>
  </si>
  <si>
    <t>de</t>
  </si>
  <si>
    <t xml:space="preserve">totala </t>
  </si>
  <si>
    <t xml:space="preserve">servitute </t>
  </si>
  <si>
    <t>Primara</t>
  </si>
  <si>
    <t>(m)</t>
  </si>
  <si>
    <t>(mc)</t>
  </si>
  <si>
    <t xml:space="preserve">contr. </t>
  </si>
  <si>
    <t xml:space="preserve"> conform</t>
  </si>
  <si>
    <t xml:space="preserve"> </t>
  </si>
  <si>
    <t>pret pornire</t>
  </si>
  <si>
    <t>501-1000</t>
  </si>
  <si>
    <t>251-500</t>
  </si>
  <si>
    <t>NU</t>
  </si>
  <si>
    <t>Pr.2</t>
  </si>
  <si>
    <t>Pr.1</t>
  </si>
  <si>
    <t xml:space="preserve">TOTAL </t>
  </si>
  <si>
    <t>-</t>
  </si>
  <si>
    <t xml:space="preserve">intocmit </t>
  </si>
  <si>
    <t xml:space="preserve">ing. Ilovan Cosmin </t>
  </si>
  <si>
    <t xml:space="preserve">ing. Curticapean Ovidiu </t>
  </si>
  <si>
    <t xml:space="preserve">Com. Bunesti </t>
  </si>
  <si>
    <t>Com. Ungra</t>
  </si>
  <si>
    <t xml:space="preserve">sef ocol </t>
  </si>
  <si>
    <t>Pr. Rac.</t>
  </si>
  <si>
    <t>0-250</t>
  </si>
  <si>
    <t>Com. Ticus</t>
  </si>
  <si>
    <t>Da</t>
  </si>
  <si>
    <r>
      <rPr>
        <b/>
        <sz val="12"/>
        <rFont val="Arial"/>
        <family val="2"/>
      </rPr>
      <t>**Nota</t>
    </r>
    <r>
      <rPr>
        <sz val="12"/>
        <rFont val="Arial"/>
        <family val="2"/>
        <charset val="238"/>
      </rPr>
      <t xml:space="preserve"> *Preturile de pornire vor fi actualizate dupa aprobarea de proprietar a noilor preturi propuse .</t>
    </r>
  </si>
  <si>
    <t>LISTA PARTIZILOR - LICITATIA PRINCIPLA -POSIBILITATE 2026</t>
  </si>
  <si>
    <t>Licitatie electronica principala</t>
  </si>
  <si>
    <t>Com. Soars</t>
  </si>
  <si>
    <t>Com. Bunesti</t>
  </si>
  <si>
    <t>Com. Jibert</t>
  </si>
  <si>
    <t>2500193500730</t>
  </si>
  <si>
    <t>I Soars</t>
  </si>
  <si>
    <t>235A</t>
  </si>
  <si>
    <t>2500193500600</t>
  </si>
  <si>
    <t xml:space="preserve">III Com. Bunesti </t>
  </si>
  <si>
    <t>2500193500760</t>
  </si>
  <si>
    <t>II Comuna Jibert</t>
  </si>
  <si>
    <t>27B</t>
  </si>
  <si>
    <t>2500193500590</t>
  </si>
  <si>
    <t>I Comuna Ticus</t>
  </si>
  <si>
    <t>11_1</t>
  </si>
  <si>
    <t>2500193500770</t>
  </si>
  <si>
    <t>IV Ungra</t>
  </si>
  <si>
    <t>109D</t>
  </si>
  <si>
    <t>2500193500620</t>
  </si>
  <si>
    <t>234A</t>
  </si>
  <si>
    <t>2500193500660</t>
  </si>
  <si>
    <t>120B</t>
  </si>
  <si>
    <t>2500193500720</t>
  </si>
  <si>
    <t>2500193500750</t>
  </si>
  <si>
    <t>103A</t>
  </si>
  <si>
    <t>2500193500630</t>
  </si>
  <si>
    <t>11_2</t>
  </si>
  <si>
    <t>2500193500540</t>
  </si>
  <si>
    <t>125F</t>
  </si>
  <si>
    <t>2500193500800</t>
  </si>
  <si>
    <t>2500193500710</t>
  </si>
  <si>
    <t>57A</t>
  </si>
  <si>
    <t>99B</t>
  </si>
  <si>
    <t>2500193500780</t>
  </si>
  <si>
    <t>73B</t>
  </si>
  <si>
    <t>2500193500740</t>
  </si>
  <si>
    <t>125B,141B</t>
  </si>
  <si>
    <t>Pr. 2</t>
  </si>
  <si>
    <t>2500193500670</t>
  </si>
  <si>
    <t>III Comuna Bunesti</t>
  </si>
  <si>
    <t>158A</t>
  </si>
  <si>
    <t>Pr.Rac</t>
  </si>
  <si>
    <t>2500193500690</t>
  </si>
  <si>
    <t>2500193500560</t>
  </si>
  <si>
    <t>120A</t>
  </si>
  <si>
    <t>Pr, Imp</t>
  </si>
  <si>
    <t>2500193500680</t>
  </si>
  <si>
    <t>64B</t>
  </si>
  <si>
    <t>2500193500640</t>
  </si>
  <si>
    <t>93D</t>
  </si>
  <si>
    <t>Pr.imp</t>
  </si>
  <si>
    <t>2500193500650</t>
  </si>
  <si>
    <t>80B</t>
  </si>
  <si>
    <t>Data licitatiei  17.12.2025 ora 12.00, Data preselectiei  12.12.2025 ora 12.00</t>
  </si>
  <si>
    <t>Comuna Ticus</t>
  </si>
  <si>
    <t xml:space="preserve">Comuna Ungra </t>
  </si>
  <si>
    <t>Com Ticus</t>
  </si>
  <si>
    <t xml:space="preserve">Com. Jibert </t>
  </si>
  <si>
    <t>25.140249</t>
  </si>
  <si>
    <t>45.985875</t>
  </si>
  <si>
    <t>25.140963</t>
  </si>
  <si>
    <t>DA</t>
  </si>
  <si>
    <t xml:space="preserve">Com. Soars </t>
  </si>
  <si>
    <t>45.914078</t>
  </si>
  <si>
    <t>24.893377</t>
  </si>
  <si>
    <t>45.913830</t>
  </si>
  <si>
    <t>24.890673</t>
  </si>
  <si>
    <t>45.966045</t>
  </si>
  <si>
    <t>24.922787</t>
  </si>
  <si>
    <t>45.898161</t>
  </si>
  <si>
    <t>25.094232</t>
  </si>
  <si>
    <t>45.899534</t>
  </si>
  <si>
    <t>25.094687</t>
  </si>
  <si>
    <t>1001-1500</t>
  </si>
  <si>
    <t>45.900542</t>
  </si>
  <si>
    <t>25.086456</t>
  </si>
  <si>
    <t>45.904518</t>
  </si>
  <si>
    <t>25.087499</t>
  </si>
  <si>
    <t>45.994737</t>
  </si>
  <si>
    <t>25.219643</t>
  </si>
  <si>
    <t>45.995489</t>
  </si>
  <si>
    <t>25.222692</t>
  </si>
  <si>
    <t>45.914496</t>
  </si>
  <si>
    <t>24.890561</t>
  </si>
  <si>
    <t>45.913941</t>
  </si>
  <si>
    <t>24.890848</t>
  </si>
  <si>
    <t>25.196707</t>
  </si>
  <si>
    <t>45.990253</t>
  </si>
  <si>
    <t>45.987853</t>
  </si>
  <si>
    <t>25.194346</t>
  </si>
  <si>
    <t>45.988933</t>
  </si>
  <si>
    <t>25.070846</t>
  </si>
  <si>
    <t>25.070990</t>
  </si>
  <si>
    <t xml:space="preserve"> 25.109609</t>
  </si>
  <si>
    <t>45.988121</t>
  </si>
  <si>
    <t>45.962261</t>
  </si>
  <si>
    <t>25.109923</t>
  </si>
  <si>
    <t>45.966302</t>
  </si>
  <si>
    <t>25.091908</t>
  </si>
  <si>
    <t>46.125933</t>
  </si>
  <si>
    <t>24.989406</t>
  </si>
  <si>
    <t>46.123351</t>
  </si>
  <si>
    <t xml:space="preserve"> 24.994791</t>
  </si>
  <si>
    <t>45.992899</t>
  </si>
  <si>
    <t>25.160758</t>
  </si>
  <si>
    <t>25.163700</t>
  </si>
  <si>
    <t>45.991834</t>
  </si>
  <si>
    <t>25.110682</t>
  </si>
  <si>
    <t>46.086439</t>
  </si>
  <si>
    <t>46.084995</t>
  </si>
  <si>
    <t>25.118656</t>
  </si>
  <si>
    <t>46.086208</t>
  </si>
  <si>
    <t>24.960437</t>
  </si>
  <si>
    <t>46.087766</t>
  </si>
  <si>
    <t>24.965656</t>
  </si>
  <si>
    <t>45.978017</t>
  </si>
  <si>
    <t>24.900463</t>
  </si>
  <si>
    <t>45.982560</t>
  </si>
  <si>
    <t>24.897013</t>
  </si>
  <si>
    <t>45.976115</t>
  </si>
  <si>
    <t>24.900081</t>
  </si>
  <si>
    <t>45.981857</t>
  </si>
  <si>
    <t>24.897085</t>
  </si>
  <si>
    <t>45.988377</t>
  </si>
  <si>
    <t>24.886404</t>
  </si>
  <si>
    <t>45.983864</t>
  </si>
  <si>
    <t>24.894451</t>
  </si>
  <si>
    <t>45.984807</t>
  </si>
  <si>
    <t>24.920426</t>
  </si>
  <si>
    <t>24.921400</t>
  </si>
  <si>
    <t>45.987979</t>
  </si>
  <si>
    <t>46.078606</t>
  </si>
  <si>
    <t>25.020206</t>
  </si>
  <si>
    <t>46.081997</t>
  </si>
  <si>
    <t>25.022489</t>
  </si>
  <si>
    <t>Pr.Rac.</t>
  </si>
  <si>
    <t>24D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</si>
</sst>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;[Red]0"/>
    <numFmt numFmtId="166" formatCode="_-* #,##0.00\ _€_-;\-* #,##0.00\ _€_-;_-* &quot;-&quot;??\ _€_-;_-@_-"/>
    <numFmt numFmtId="167" formatCode="#,##0.000000"/>
  </numFmts>
  <fonts count="3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6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Arial"/>
      <family val="2"/>
    </font>
    <font>
      <b/>
      <sz val="16"/>
      <name val="Times New Roman"/>
      <family val="1"/>
      <charset val="238"/>
    </font>
    <font>
      <sz val="10"/>
      <name val="Arial"/>
      <family val="2"/>
      <charset val="238"/>
    </font>
    <font>
      <sz val="16"/>
      <color rgb="FFFF0000"/>
      <name val="Times New Roman"/>
      <family val="1"/>
      <charset val="238"/>
    </font>
    <font>
      <sz val="12"/>
      <name val="Arial"/>
      <family val="2"/>
      <charset val="238"/>
    </font>
    <font>
      <sz val="8"/>
      <name val="Calibri"/>
      <family val="2"/>
      <scheme val="minor"/>
    </font>
    <font>
      <sz val="14"/>
      <name val="Arial"/>
      <family val="2"/>
      <charset val="238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Times New Roman"/>
      <family val="1"/>
      <charset val="238"/>
    </font>
    <font>
      <sz val="13"/>
      <name val="Arial"/>
      <family val="2"/>
    </font>
    <font>
      <sz val="13"/>
      <color theme="1"/>
      <name val="Times New Roman"/>
      <family val="1"/>
      <charset val="238"/>
    </font>
    <font>
      <u/>
      <sz val="9"/>
      <color rgb="FF007B8B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  <charset val="238"/>
    </font>
    <font>
      <sz val="11"/>
      <color rgb="FF1F1F1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Times New Roman"/>
      <family val="1"/>
    </font>
    <font>
      <u/>
      <sz val="16"/>
      <name val="Arial"/>
      <family val="2"/>
    </font>
    <font>
      <sz val="14"/>
      <color theme="1"/>
      <name val="Times New Roman"/>
      <family val="1"/>
    </font>
    <font>
      <sz val="14"/>
      <color rgb="FF1F1F1F"/>
      <name val="Times New Roman"/>
      <family val="1"/>
    </font>
    <font>
      <sz val="9"/>
      <name val="Arial"/>
      <family val="2"/>
    </font>
    <font>
      <sz val="11"/>
      <color rgb="FF1F1F1F"/>
      <name val="Arial"/>
      <family val="2"/>
    </font>
    <font>
      <sz val="14"/>
      <color rgb="FF333333"/>
      <name val="Times New Roman"/>
      <family val="1"/>
    </font>
    <font>
      <b/>
      <sz val="14"/>
      <color rgb="FFFF0000"/>
      <name val="Arial"/>
      <family val="2"/>
      <charset val="238"/>
    </font>
    <font>
      <b/>
      <sz val="1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166" fontId="10" fillId="0" borderId="0" applyFont="0" applyFill="0" applyBorder="0" applyAlignment="0" applyProtection="0"/>
  </cellStyleXfs>
  <cellXfs count="24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9" fontId="4" fillId="2" borderId="8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9" fontId="4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3" fillId="2" borderId="6" xfId="0" applyFont="1" applyFill="1" applyBorder="1"/>
    <xf numFmtId="49" fontId="3" fillId="2" borderId="6" xfId="0" applyNumberFormat="1" applyFont="1" applyFill="1" applyBorder="1"/>
    <xf numFmtId="0" fontId="3" fillId="2" borderId="14" xfId="0" applyFont="1" applyFill="1" applyBorder="1"/>
    <xf numFmtId="165" fontId="5" fillId="2" borderId="19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2" fontId="1" fillId="2" borderId="0" xfId="0" applyNumberFormat="1" applyFont="1" applyFill="1"/>
    <xf numFmtId="49" fontId="1" fillId="0" borderId="0" xfId="0" applyNumberFormat="1" applyFont="1" applyAlignment="1">
      <alignment horizontal="center"/>
    </xf>
    <xf numFmtId="2" fontId="1" fillId="0" borderId="0" xfId="0" applyNumberFormat="1" applyFont="1"/>
    <xf numFmtId="0" fontId="3" fillId="0" borderId="0" xfId="0" applyFont="1"/>
    <xf numFmtId="2" fontId="2" fillId="2" borderId="0" xfId="0" applyNumberFormat="1" applyFont="1" applyFill="1"/>
    <xf numFmtId="2" fontId="5" fillId="5" borderId="19" xfId="0" applyNumberFormat="1" applyFont="1" applyFill="1" applyBorder="1" applyAlignment="1">
      <alignment horizontal="center"/>
    </xf>
    <xf numFmtId="0" fontId="14" fillId="2" borderId="0" xfId="0" applyFont="1" applyFill="1"/>
    <xf numFmtId="0" fontId="7" fillId="2" borderId="11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2" fontId="3" fillId="0" borderId="0" xfId="0" applyNumberFormat="1" applyFont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20" fillId="0" borderId="0" xfId="0" applyFont="1"/>
    <xf numFmtId="3" fontId="20" fillId="0" borderId="0" xfId="0" applyNumberFormat="1" applyFont="1"/>
    <xf numFmtId="0" fontId="14" fillId="2" borderId="11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1" fontId="4" fillId="2" borderId="11" xfId="0" applyNumberFormat="1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2" fontId="14" fillId="2" borderId="22" xfId="0" applyNumberFormat="1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2" fontId="22" fillId="2" borderId="17" xfId="0" applyNumberFormat="1" applyFont="1" applyFill="1" applyBorder="1" applyAlignment="1">
      <alignment horizontal="center" vertical="center"/>
    </xf>
    <xf numFmtId="1" fontId="5" fillId="6" borderId="1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22" fillId="2" borderId="35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5" fillId="6" borderId="1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2" fontId="22" fillId="2" borderId="2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" fontId="22" fillId="2" borderId="3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/>
    <xf numFmtId="2" fontId="9" fillId="2" borderId="11" xfId="0" applyNumberFormat="1" applyFont="1" applyFill="1" applyBorder="1" applyAlignment="1">
      <alignment horizontal="center" vertical="center"/>
    </xf>
    <xf numFmtId="49" fontId="26" fillId="0" borderId="24" xfId="0" applyNumberFormat="1" applyFont="1" applyBorder="1" applyAlignment="1">
      <alignment horizontal="center"/>
    </xf>
    <xf numFmtId="49" fontId="28" fillId="0" borderId="26" xfId="0" applyNumberFormat="1" applyFont="1" applyBorder="1" applyAlignment="1">
      <alignment horizontal="center"/>
    </xf>
    <xf numFmtId="49" fontId="26" fillId="2" borderId="33" xfId="0" applyNumberFormat="1" applyFont="1" applyFill="1" applyBorder="1" applyAlignment="1">
      <alignment horizontal="center" vertical="center"/>
    </xf>
    <xf numFmtId="49" fontId="26" fillId="2" borderId="9" xfId="0" applyNumberFormat="1" applyFont="1" applyFill="1" applyBorder="1" applyAlignment="1">
      <alignment horizontal="center" vertical="center"/>
    </xf>
    <xf numFmtId="167" fontId="28" fillId="0" borderId="24" xfId="0" applyNumberFormat="1" applyFont="1" applyBorder="1" applyAlignment="1">
      <alignment horizontal="center"/>
    </xf>
    <xf numFmtId="167" fontId="29" fillId="0" borderId="9" xfId="0" applyNumberFormat="1" applyFont="1" applyBorder="1" applyAlignment="1">
      <alignment horizontal="center" vertical="center"/>
    </xf>
    <xf numFmtId="167" fontId="29" fillId="0" borderId="12" xfId="0" applyNumberFormat="1" applyFont="1" applyBorder="1" applyAlignment="1">
      <alignment horizontal="center" vertical="center"/>
    </xf>
    <xf numFmtId="2" fontId="14" fillId="2" borderId="38" xfId="0" applyNumberFormat="1" applyFont="1" applyFill="1" applyBorder="1" applyAlignment="1">
      <alignment horizontal="center" vertical="center"/>
    </xf>
    <xf numFmtId="49" fontId="26" fillId="2" borderId="30" xfId="0" applyNumberFormat="1" applyFont="1" applyFill="1" applyBorder="1" applyAlignment="1">
      <alignment horizontal="center" vertical="center"/>
    </xf>
    <xf numFmtId="49" fontId="26" fillId="2" borderId="40" xfId="0" applyNumberFormat="1" applyFont="1" applyFill="1" applyBorder="1" applyAlignment="1">
      <alignment horizontal="center" vertical="center"/>
    </xf>
    <xf numFmtId="49" fontId="26" fillId="2" borderId="26" xfId="0" applyNumberFormat="1" applyFont="1" applyFill="1" applyBorder="1" applyAlignment="1">
      <alignment horizontal="center" vertical="center"/>
    </xf>
    <xf numFmtId="49" fontId="26" fillId="2" borderId="24" xfId="0" applyNumberFormat="1" applyFont="1" applyFill="1" applyBorder="1" applyAlignment="1">
      <alignment horizontal="center" vertical="center"/>
    </xf>
    <xf numFmtId="49" fontId="26" fillId="2" borderId="32" xfId="0" applyNumberFormat="1" applyFont="1" applyFill="1" applyBorder="1" applyAlignment="1">
      <alignment horizontal="center" vertical="center"/>
    </xf>
    <xf numFmtId="49" fontId="26" fillId="2" borderId="12" xfId="0" applyNumberFormat="1" applyFont="1" applyFill="1" applyBorder="1" applyAlignment="1">
      <alignment horizontal="center" vertical="center"/>
    </xf>
    <xf numFmtId="167" fontId="26" fillId="0" borderId="26" xfId="0" applyNumberFormat="1" applyFont="1" applyBorder="1" applyAlignment="1">
      <alignment horizontal="center"/>
    </xf>
    <xf numFmtId="49" fontId="26" fillId="2" borderId="41" xfId="0" applyNumberFormat="1" applyFont="1" applyFill="1" applyBorder="1" applyAlignment="1">
      <alignment horizontal="center" vertical="center"/>
    </xf>
    <xf numFmtId="167" fontId="26" fillId="0" borderId="42" xfId="0" applyNumberFormat="1" applyFont="1" applyBorder="1" applyAlignment="1">
      <alignment horizontal="center"/>
    </xf>
    <xf numFmtId="49" fontId="26" fillId="2" borderId="10" xfId="0" applyNumberFormat="1" applyFont="1" applyFill="1" applyBorder="1" applyAlignment="1">
      <alignment horizontal="center" vertical="center"/>
    </xf>
    <xf numFmtId="49" fontId="26" fillId="2" borderId="11" xfId="0" applyNumberFormat="1" applyFont="1" applyFill="1" applyBorder="1" applyAlignment="1">
      <alignment horizontal="center" vertical="center"/>
    </xf>
    <xf numFmtId="167" fontId="32" fillId="0" borderId="26" xfId="0" applyNumberFormat="1" applyFont="1" applyBorder="1" applyAlignment="1">
      <alignment horizontal="center" vertical="center" wrapText="1"/>
    </xf>
    <xf numFmtId="167" fontId="32" fillId="0" borderId="33" xfId="0" applyNumberFormat="1" applyFont="1" applyBorder="1" applyAlignment="1">
      <alignment horizontal="center" vertical="center" wrapText="1"/>
    </xf>
    <xf numFmtId="49" fontId="32" fillId="0" borderId="26" xfId="0" applyNumberFormat="1" applyFont="1" applyBorder="1" applyAlignment="1">
      <alignment horizontal="center" vertical="center" wrapText="1"/>
    </xf>
    <xf numFmtId="49" fontId="32" fillId="0" borderId="32" xfId="0" applyNumberFormat="1" applyFont="1" applyBorder="1" applyAlignment="1">
      <alignment horizontal="center" vertical="center" wrapText="1"/>
    </xf>
    <xf numFmtId="167" fontId="26" fillId="0" borderId="0" xfId="0" applyNumberFormat="1" applyFont="1" applyAlignment="1">
      <alignment horizontal="center"/>
    </xf>
    <xf numFmtId="49" fontId="28" fillId="0" borderId="24" xfId="0" applyNumberFormat="1" applyFont="1" applyBorder="1" applyAlignment="1">
      <alignment horizontal="center"/>
    </xf>
    <xf numFmtId="49" fontId="26" fillId="0" borderId="32" xfId="0" applyNumberFormat="1" applyFont="1" applyBorder="1" applyAlignment="1">
      <alignment horizontal="center"/>
    </xf>
    <xf numFmtId="0" fontId="0" fillId="2" borderId="0" xfId="0" applyFill="1"/>
    <xf numFmtId="0" fontId="27" fillId="2" borderId="0" xfId="0" applyFont="1" applyFill="1"/>
    <xf numFmtId="0" fontId="30" fillId="2" borderId="0" xfId="0" applyFont="1" applyFill="1"/>
    <xf numFmtId="0" fontId="31" fillId="2" borderId="0" xfId="0" applyFont="1" applyFill="1" applyAlignment="1">
      <alignment vertical="center"/>
    </xf>
    <xf numFmtId="164" fontId="22" fillId="2" borderId="11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33" fillId="2" borderId="6" xfId="0" applyFont="1" applyFill="1" applyBorder="1"/>
    <xf numFmtId="0" fontId="14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2" fontId="26" fillId="2" borderId="11" xfId="0" applyNumberFormat="1" applyFont="1" applyFill="1" applyBorder="1" applyAlignment="1">
      <alignment horizontal="center" vertical="center"/>
    </xf>
    <xf numFmtId="2" fontId="34" fillId="2" borderId="19" xfId="0" applyNumberFormat="1" applyFont="1" applyFill="1" applyBorder="1"/>
    <xf numFmtId="0" fontId="7" fillId="2" borderId="33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8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5" fillId="6" borderId="11" xfId="0" applyNumberFormat="1" applyFont="1" applyFill="1" applyBorder="1" applyAlignment="1">
      <alignment horizontal="center" vertical="center"/>
    </xf>
    <xf numFmtId="2" fontId="14" fillId="2" borderId="37" xfId="0" applyNumberFormat="1" applyFont="1" applyFill="1" applyBorder="1" applyAlignment="1">
      <alignment horizontal="center" vertical="center"/>
    </xf>
    <xf numFmtId="2" fontId="14" fillId="2" borderId="23" xfId="0" applyNumberFormat="1" applyFont="1" applyFill="1" applyBorder="1" applyAlignment="1">
      <alignment horizontal="center" vertical="center"/>
    </xf>
    <xf numFmtId="2" fontId="22" fillId="2" borderId="25" xfId="0" applyNumberFormat="1" applyFont="1" applyFill="1" applyBorder="1" applyAlignment="1">
      <alignment horizontal="center" vertical="center"/>
    </xf>
    <xf numFmtId="2" fontId="22" fillId="2" borderId="35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2" fontId="14" fillId="2" borderId="20" xfId="0" applyNumberFormat="1" applyFont="1" applyFill="1" applyBorder="1" applyAlignment="1">
      <alignment horizontal="center" vertical="center"/>
    </xf>
    <xf numFmtId="2" fontId="22" fillId="2" borderId="36" xfId="0" applyNumberFormat="1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2" fontId="26" fillId="2" borderId="2" xfId="0" applyNumberFormat="1" applyFont="1" applyFill="1" applyBorder="1" applyAlignment="1">
      <alignment horizontal="center" vertical="center"/>
    </xf>
    <xf numFmtId="2" fontId="26" fillId="2" borderId="11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11" xfId="0" applyFont="1" applyFill="1" applyBorder="1" applyAlignment="1">
      <alignment horizontal="left" vertical="center"/>
    </xf>
    <xf numFmtId="164" fontId="22" fillId="2" borderId="2" xfId="0" applyNumberFormat="1" applyFont="1" applyFill="1" applyBorder="1" applyAlignment="1">
      <alignment horizontal="center" vertical="center"/>
    </xf>
    <xf numFmtId="164" fontId="22" fillId="2" borderId="11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11" xfId="0" applyNumberFormat="1" applyFont="1" applyFill="1" applyBorder="1" applyAlignment="1">
      <alignment horizontal="center" vertical="center"/>
    </xf>
    <xf numFmtId="2" fontId="14" fillId="2" borderId="21" xfId="0" applyNumberFormat="1" applyFont="1" applyFill="1" applyBorder="1" applyAlignment="1">
      <alignment horizontal="center" vertical="center"/>
    </xf>
    <xf numFmtId="2" fontId="14" fillId="2" borderId="34" xfId="0" applyNumberFormat="1" applyFont="1" applyFill="1" applyBorder="1" applyAlignment="1">
      <alignment horizontal="center" vertical="center"/>
    </xf>
    <xf numFmtId="2" fontId="14" fillId="4" borderId="37" xfId="0" applyNumberFormat="1" applyFont="1" applyFill="1" applyBorder="1" applyAlignment="1">
      <alignment horizontal="center" vertical="center"/>
    </xf>
    <xf numFmtId="2" fontId="14" fillId="4" borderId="23" xfId="0" applyNumberFormat="1" applyFont="1" applyFill="1" applyBorder="1" applyAlignment="1">
      <alignment horizontal="center" vertical="center"/>
    </xf>
    <xf numFmtId="2" fontId="22" fillId="2" borderId="31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/>
    </xf>
    <xf numFmtId="9" fontId="18" fillId="4" borderId="2" xfId="0" applyNumberFormat="1" applyFont="1" applyFill="1" applyBorder="1" applyAlignment="1">
      <alignment horizontal="left" vertical="center"/>
    </xf>
    <xf numFmtId="9" fontId="18" fillId="4" borderId="11" xfId="0" applyNumberFormat="1" applyFont="1" applyFill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2" fontId="9" fillId="2" borderId="8" xfId="0" applyNumberFormat="1" applyFont="1" applyFill="1" applyBorder="1" applyAlignment="1">
      <alignment horizontal="center" vertical="center"/>
    </xf>
    <xf numFmtId="2" fontId="9" fillId="2" borderId="16" xfId="0" applyNumberFormat="1" applyFont="1" applyFill="1" applyBorder="1" applyAlignment="1">
      <alignment horizontal="center" vertical="center"/>
    </xf>
    <xf numFmtId="49" fontId="21" fillId="2" borderId="2" xfId="0" applyNumberFormat="1" applyFont="1" applyFill="1" applyBorder="1" applyAlignment="1">
      <alignment horizontal="center" vertical="center"/>
    </xf>
    <xf numFmtId="49" fontId="21" fillId="2" borderId="11" xfId="0" applyNumberFormat="1" applyFont="1" applyFill="1" applyBorder="1" applyAlignment="1">
      <alignment horizontal="center" vertical="center"/>
    </xf>
    <xf numFmtId="1" fontId="22" fillId="2" borderId="2" xfId="0" applyNumberFormat="1" applyFont="1" applyFill="1" applyBorder="1" applyAlignment="1">
      <alignment horizontal="center" vertical="center"/>
    </xf>
    <xf numFmtId="1" fontId="22" fillId="2" borderId="11" xfId="0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9" fontId="18" fillId="4" borderId="8" xfId="0" applyNumberFormat="1" applyFont="1" applyFill="1" applyBorder="1" applyAlignment="1">
      <alignment horizontal="left" vertical="center"/>
    </xf>
    <xf numFmtId="9" fontId="18" fillId="2" borderId="2" xfId="0" applyNumberFormat="1" applyFont="1" applyFill="1" applyBorder="1" applyAlignment="1">
      <alignment horizontal="left" vertical="center"/>
    </xf>
    <xf numFmtId="9" fontId="18" fillId="2" borderId="11" xfId="0" applyNumberFormat="1" applyFont="1" applyFill="1" applyBorder="1" applyAlignment="1">
      <alignment horizontal="left" vertical="center"/>
    </xf>
    <xf numFmtId="2" fontId="26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2" fontId="28" fillId="2" borderId="2" xfId="0" applyNumberFormat="1" applyFont="1" applyFill="1" applyBorder="1" applyAlignment="1">
      <alignment horizontal="center" vertical="center"/>
    </xf>
    <xf numFmtId="2" fontId="28" fillId="2" borderId="11" xfId="0" applyNumberFormat="1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2" fontId="14" fillId="2" borderId="22" xfId="0" applyNumberFormat="1" applyFont="1" applyFill="1" applyBorder="1" applyAlignment="1">
      <alignment horizontal="center" vertical="center"/>
    </xf>
    <xf numFmtId="2" fontId="14" fillId="4" borderId="28" xfId="0" applyNumberFormat="1" applyFont="1" applyFill="1" applyBorder="1" applyAlignment="1">
      <alignment horizontal="center" vertical="center"/>
    </xf>
    <xf numFmtId="2" fontId="14" fillId="4" borderId="38" xfId="0" applyNumberFormat="1" applyFont="1" applyFill="1" applyBorder="1" applyAlignment="1">
      <alignment horizontal="center" vertical="center"/>
    </xf>
    <xf numFmtId="2" fontId="14" fillId="2" borderId="28" xfId="0" applyNumberFormat="1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2" fontId="22" fillId="2" borderId="28" xfId="0" applyNumberFormat="1" applyFont="1" applyFill="1" applyBorder="1" applyAlignment="1">
      <alignment horizontal="center" vertical="center"/>
    </xf>
    <xf numFmtId="2" fontId="22" fillId="2" borderId="20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165" fontId="4" fillId="2" borderId="11" xfId="0" applyNumberFormat="1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9" fontId="18" fillId="4" borderId="37" xfId="0" applyNumberFormat="1" applyFont="1" applyFill="1" applyBorder="1" applyAlignment="1">
      <alignment horizontal="left" vertical="center"/>
    </xf>
    <xf numFmtId="9" fontId="18" fillId="4" borderId="23" xfId="0" applyNumberFormat="1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1" fontId="22" fillId="2" borderId="8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5" fillId="6" borderId="12" xfId="0" applyNumberFormat="1" applyFont="1" applyFill="1" applyBorder="1" applyAlignment="1">
      <alignment horizontal="center" vertical="center"/>
    </xf>
    <xf numFmtId="2" fontId="22" fillId="2" borderId="17" xfId="0" applyNumberFormat="1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2" fontId="14" fillId="2" borderId="38" xfId="0" applyNumberFormat="1" applyFont="1" applyFill="1" applyBorder="1" applyAlignment="1">
      <alignment horizontal="center" vertical="center"/>
    </xf>
    <xf numFmtId="9" fontId="8" fillId="4" borderId="3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2" fontId="14" fillId="4" borderId="3" xfId="0" applyNumberFormat="1" applyFont="1" applyFill="1" applyBorder="1" applyAlignment="1">
      <alignment horizontal="center" vertical="center"/>
    </xf>
    <xf numFmtId="2" fontId="14" fillId="4" borderId="12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>
      <alignment horizontal="center" vertical="center"/>
    </xf>
    <xf numFmtId="164" fontId="26" fillId="4" borderId="4" xfId="0" applyNumberFormat="1" applyFont="1" applyFill="1" applyBorder="1" applyAlignment="1">
      <alignment horizontal="center" vertical="center"/>
    </xf>
    <xf numFmtId="164" fontId="26" fillId="4" borderId="13" xfId="0" applyNumberFormat="1" applyFont="1" applyFill="1" applyBorder="1" applyAlignment="1">
      <alignment horizontal="center" vertical="center"/>
    </xf>
    <xf numFmtId="164" fontId="22" fillId="2" borderId="8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F7527968-A45C-4302-9722-2AEE40B73C9D}"/>
    <cellStyle name="Virgulă 2" xfId="2" xr:uid="{B6D40D2A-2C96-48C6-80A7-601F2EB74F1F}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58"/>
  <sheetViews>
    <sheetView tabSelected="1" topLeftCell="A14" zoomScale="85" zoomScaleNormal="85" workbookViewId="0">
      <selection activeCell="E44" sqref="E44:E45"/>
    </sheetView>
  </sheetViews>
  <sheetFormatPr defaultRowHeight="18.75" x14ac:dyDescent="0.3"/>
  <cols>
    <col min="1" max="1" width="5.7109375" customWidth="1"/>
    <col min="2" max="2" width="23.85546875" customWidth="1"/>
    <col min="3" max="3" width="9.42578125" customWidth="1"/>
    <col min="4" max="4" width="21.140625" style="84" customWidth="1"/>
    <col min="5" max="5" width="13.7109375" style="49" customWidth="1"/>
    <col min="6" max="6" width="10.7109375" customWidth="1"/>
    <col min="7" max="7" width="19.5703125" customWidth="1"/>
    <col min="8" max="8" width="17.85546875" customWidth="1"/>
    <col min="9" max="9" width="10.85546875" customWidth="1"/>
    <col min="10" max="10" width="13.28515625" customWidth="1"/>
    <col min="11" max="11" width="11.42578125" bestFit="1" customWidth="1"/>
    <col min="12" max="12" width="11.85546875" customWidth="1"/>
    <col min="13" max="13" width="13.28515625" customWidth="1"/>
    <col min="14" max="14" width="12.5703125" customWidth="1"/>
    <col min="15" max="16" width="9.85546875" bestFit="1" customWidth="1"/>
    <col min="17" max="17" width="9.28515625" bestFit="1" customWidth="1"/>
    <col min="18" max="18" width="12.28515625" bestFit="1" customWidth="1"/>
    <col min="19" max="19" width="16.42578125" customWidth="1"/>
    <col min="21" max="21" width="17" style="49" customWidth="1"/>
    <col min="22" max="22" width="9.140625" style="113"/>
    <col min="23" max="23" width="12.7109375" style="113" bestFit="1" customWidth="1"/>
    <col min="24" max="56" width="9.140625" style="113"/>
  </cols>
  <sheetData>
    <row r="1" spans="1:23" ht="20.25" x14ac:dyDescent="0.3">
      <c r="A1" s="1" t="s">
        <v>0</v>
      </c>
      <c r="B1" s="2"/>
      <c r="C1" s="2"/>
      <c r="D1" s="76"/>
      <c r="E1" s="46"/>
      <c r="F1" s="2"/>
      <c r="G1" s="4"/>
      <c r="H1" s="5"/>
      <c r="I1" s="2"/>
      <c r="J1" s="2"/>
      <c r="K1" s="2"/>
      <c r="L1" s="2"/>
      <c r="M1" s="2"/>
      <c r="N1" s="2"/>
      <c r="O1" s="3"/>
      <c r="P1" s="6"/>
      <c r="Q1" s="2"/>
      <c r="R1" s="2"/>
      <c r="S1" s="2"/>
      <c r="T1" s="2"/>
      <c r="U1" s="46"/>
    </row>
    <row r="2" spans="1:23" ht="20.25" x14ac:dyDescent="0.25">
      <c r="A2" s="189" t="s">
        <v>59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</row>
    <row r="3" spans="1:23" ht="20.25" x14ac:dyDescent="0.25">
      <c r="A3" s="189" t="s">
        <v>113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</row>
    <row r="4" spans="1:23" ht="20.25" x14ac:dyDescent="0.3">
      <c r="A4" s="2" t="s">
        <v>1</v>
      </c>
      <c r="B4" s="2"/>
      <c r="C4" s="2"/>
      <c r="D4" s="76"/>
      <c r="E4" s="46"/>
      <c r="F4" s="190" t="s">
        <v>60</v>
      </c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2"/>
      <c r="R4" s="2"/>
      <c r="S4" s="2"/>
      <c r="T4" s="2"/>
      <c r="U4" s="46"/>
    </row>
    <row r="5" spans="1:23" ht="7.5" customHeight="1" thickBot="1" x14ac:dyDescent="0.35">
      <c r="A5" s="2"/>
      <c r="B5" s="2"/>
      <c r="C5" s="2"/>
      <c r="D5" s="76"/>
      <c r="E5" s="46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2"/>
      <c r="R5" s="2"/>
      <c r="S5" s="2"/>
      <c r="T5" s="2"/>
      <c r="U5" s="46"/>
    </row>
    <row r="6" spans="1:23" ht="21" thickBot="1" x14ac:dyDescent="0.35">
      <c r="A6" s="8" t="s">
        <v>2</v>
      </c>
      <c r="B6" s="9" t="s">
        <v>3</v>
      </c>
      <c r="C6" s="10" t="s">
        <v>4</v>
      </c>
      <c r="D6" s="77" t="s">
        <v>5</v>
      </c>
      <c r="E6" s="14" t="s">
        <v>6</v>
      </c>
      <c r="F6" s="122" t="s">
        <v>7</v>
      </c>
      <c r="G6" s="12" t="s">
        <v>8</v>
      </c>
      <c r="H6" s="12" t="s">
        <v>8</v>
      </c>
      <c r="I6" s="11" t="s">
        <v>9</v>
      </c>
      <c r="J6" s="9" t="s">
        <v>10</v>
      </c>
      <c r="K6" s="191" t="s">
        <v>11</v>
      </c>
      <c r="L6" s="192"/>
      <c r="M6" s="192"/>
      <c r="N6" s="192"/>
      <c r="O6" s="192"/>
      <c r="P6" s="51" t="s">
        <v>12</v>
      </c>
      <c r="Q6" s="13" t="s">
        <v>13</v>
      </c>
      <c r="R6" s="9" t="s">
        <v>14</v>
      </c>
      <c r="S6" s="9" t="s">
        <v>15</v>
      </c>
      <c r="T6" s="14" t="s">
        <v>16</v>
      </c>
      <c r="U6" s="14" t="s">
        <v>17</v>
      </c>
    </row>
    <row r="7" spans="1:23" ht="20.25" x14ac:dyDescent="0.3">
      <c r="A7" s="15" t="s">
        <v>18</v>
      </c>
      <c r="B7" s="16" t="s">
        <v>19</v>
      </c>
      <c r="C7" s="17" t="s">
        <v>20</v>
      </c>
      <c r="D7" s="78"/>
      <c r="E7" s="21"/>
      <c r="F7" s="123" t="s">
        <v>21</v>
      </c>
      <c r="G7" s="19" t="s">
        <v>3</v>
      </c>
      <c r="H7" s="19" t="s">
        <v>22</v>
      </c>
      <c r="I7" s="18"/>
      <c r="J7" s="16" t="s">
        <v>23</v>
      </c>
      <c r="K7" s="18" t="s">
        <v>24</v>
      </c>
      <c r="L7" s="9" t="s">
        <v>25</v>
      </c>
      <c r="M7" s="18" t="s">
        <v>26</v>
      </c>
      <c r="N7" s="9" t="s">
        <v>27</v>
      </c>
      <c r="O7" s="18" t="s">
        <v>28</v>
      </c>
      <c r="P7" s="52" t="s">
        <v>29</v>
      </c>
      <c r="Q7" s="20" t="s">
        <v>30</v>
      </c>
      <c r="R7" s="16" t="s">
        <v>31</v>
      </c>
      <c r="S7" s="16" t="s">
        <v>32</v>
      </c>
      <c r="T7" s="21" t="s">
        <v>33</v>
      </c>
      <c r="U7" s="21"/>
    </row>
    <row r="8" spans="1:23" ht="20.25" x14ac:dyDescent="0.3">
      <c r="A8" s="15"/>
      <c r="B8" s="16"/>
      <c r="C8" s="17"/>
      <c r="D8" s="78"/>
      <c r="E8" s="21"/>
      <c r="F8" s="123"/>
      <c r="G8" s="19"/>
      <c r="H8" s="19" t="s">
        <v>34</v>
      </c>
      <c r="I8" s="18" t="s">
        <v>35</v>
      </c>
      <c r="J8" s="16" t="s">
        <v>36</v>
      </c>
      <c r="K8" s="18"/>
      <c r="L8" s="16"/>
      <c r="M8" s="18"/>
      <c r="N8" s="16"/>
      <c r="O8" s="18"/>
      <c r="P8" s="52"/>
      <c r="Q8" s="22"/>
      <c r="R8" s="16" t="s">
        <v>37</v>
      </c>
      <c r="S8" s="16" t="s">
        <v>38</v>
      </c>
      <c r="T8" s="16"/>
      <c r="U8" s="21"/>
      <c r="W8" s="114"/>
    </row>
    <row r="9" spans="1:23" ht="21" thickBot="1" x14ac:dyDescent="0.35">
      <c r="A9" s="23"/>
      <c r="B9" s="24"/>
      <c r="C9" s="25"/>
      <c r="D9" s="79"/>
      <c r="E9" s="47"/>
      <c r="F9" s="124"/>
      <c r="G9" s="27"/>
      <c r="H9" s="27"/>
      <c r="I9" s="26" t="s">
        <v>39</v>
      </c>
      <c r="J9" s="24"/>
      <c r="K9" s="26"/>
      <c r="L9" s="24"/>
      <c r="M9" s="26"/>
      <c r="N9" s="24"/>
      <c r="O9" s="26"/>
      <c r="P9" s="53"/>
      <c r="Q9" s="24"/>
      <c r="R9" s="28">
        <v>0.05</v>
      </c>
      <c r="S9" s="24" t="s">
        <v>40</v>
      </c>
      <c r="T9" s="24"/>
      <c r="U9" s="47"/>
    </row>
    <row r="10" spans="1:23" ht="21" customHeight="1" x14ac:dyDescent="0.3">
      <c r="A10" s="150">
        <v>1</v>
      </c>
      <c r="B10" s="152" t="s">
        <v>69</v>
      </c>
      <c r="C10" s="154">
        <v>5.22</v>
      </c>
      <c r="D10" s="219" t="s">
        <v>70</v>
      </c>
      <c r="E10" s="158" t="s">
        <v>71</v>
      </c>
      <c r="F10" s="160" t="s">
        <v>195</v>
      </c>
      <c r="G10" s="101">
        <v>45.988942000000002</v>
      </c>
      <c r="H10" s="87" t="s">
        <v>119</v>
      </c>
      <c r="I10" s="162" t="s">
        <v>41</v>
      </c>
      <c r="J10" s="164">
        <f>SUM(K10:O11)</f>
        <v>961.51</v>
      </c>
      <c r="K10" s="200"/>
      <c r="L10" s="166"/>
      <c r="M10" s="166">
        <v>894.87</v>
      </c>
      <c r="N10" s="166">
        <v>66.64</v>
      </c>
      <c r="O10" s="139"/>
      <c r="P10" s="227">
        <v>860</v>
      </c>
      <c r="Q10" s="128">
        <v>5</v>
      </c>
      <c r="R10" s="128">
        <v>41345</v>
      </c>
      <c r="S10" s="130">
        <f>860*J10</f>
        <v>826898.6</v>
      </c>
      <c r="T10" s="196" t="s">
        <v>43</v>
      </c>
      <c r="U10" s="143" t="s">
        <v>63</v>
      </c>
    </row>
    <row r="11" spans="1:23" ht="19.5" customHeight="1" thickBot="1" x14ac:dyDescent="0.3">
      <c r="A11" s="151"/>
      <c r="B11" s="153"/>
      <c r="C11" s="155"/>
      <c r="D11" s="220"/>
      <c r="E11" s="159"/>
      <c r="F11" s="161"/>
      <c r="G11" s="99" t="s">
        <v>118</v>
      </c>
      <c r="H11" s="100" t="s">
        <v>120</v>
      </c>
      <c r="I11" s="163"/>
      <c r="J11" s="179"/>
      <c r="K11" s="201"/>
      <c r="L11" s="202"/>
      <c r="M11" s="202"/>
      <c r="N11" s="202"/>
      <c r="O11" s="229"/>
      <c r="P11" s="228"/>
      <c r="Q11" s="129"/>
      <c r="R11" s="129"/>
      <c r="S11" s="131"/>
      <c r="T11" s="197"/>
      <c r="U11" s="144"/>
    </row>
    <row r="12" spans="1:23" ht="19.5" customHeight="1" x14ac:dyDescent="0.3">
      <c r="A12" s="150">
        <v>2</v>
      </c>
      <c r="B12" s="236" t="s">
        <v>64</v>
      </c>
      <c r="C12" s="238">
        <v>10</v>
      </c>
      <c r="D12" s="174" t="s">
        <v>65</v>
      </c>
      <c r="E12" s="232" t="s">
        <v>66</v>
      </c>
      <c r="F12" s="234" t="s">
        <v>44</v>
      </c>
      <c r="G12" s="88" t="s">
        <v>123</v>
      </c>
      <c r="H12" s="87" t="s">
        <v>125</v>
      </c>
      <c r="I12" s="162" t="s">
        <v>55</v>
      </c>
      <c r="J12" s="178">
        <f>SUM(L12:N13)</f>
        <v>640.80999999999995</v>
      </c>
      <c r="K12" s="200"/>
      <c r="L12" s="166"/>
      <c r="M12" s="166">
        <v>640.80999999999995</v>
      </c>
      <c r="N12" s="166"/>
      <c r="O12" s="139"/>
      <c r="P12" s="227">
        <v>695</v>
      </c>
      <c r="Q12" s="128">
        <v>5</v>
      </c>
      <c r="R12" s="128">
        <v>22268</v>
      </c>
      <c r="S12" s="130">
        <f>695*J12</f>
        <v>445362.94999999995</v>
      </c>
      <c r="T12" s="196" t="s">
        <v>43</v>
      </c>
      <c r="U12" s="143" t="s">
        <v>61</v>
      </c>
    </row>
    <row r="13" spans="1:23" ht="19.5" customHeight="1" thickBot="1" x14ac:dyDescent="0.3">
      <c r="A13" s="151"/>
      <c r="B13" s="237"/>
      <c r="C13" s="239"/>
      <c r="D13" s="175"/>
      <c r="E13" s="233"/>
      <c r="F13" s="235"/>
      <c r="G13" s="89" t="s">
        <v>124</v>
      </c>
      <c r="H13" s="90" t="s">
        <v>126</v>
      </c>
      <c r="I13" s="163"/>
      <c r="J13" s="179"/>
      <c r="K13" s="201"/>
      <c r="L13" s="202"/>
      <c r="M13" s="202"/>
      <c r="N13" s="202"/>
      <c r="O13" s="229"/>
      <c r="P13" s="228"/>
      <c r="Q13" s="129"/>
      <c r="R13" s="129"/>
      <c r="S13" s="131"/>
      <c r="T13" s="197"/>
      <c r="U13" s="144"/>
    </row>
    <row r="14" spans="1:23" ht="18.75" customHeight="1" x14ac:dyDescent="0.3">
      <c r="A14" s="150">
        <v>3</v>
      </c>
      <c r="B14" s="152" t="s">
        <v>67</v>
      </c>
      <c r="C14" s="154">
        <v>15</v>
      </c>
      <c r="D14" s="156" t="s">
        <v>68</v>
      </c>
      <c r="E14" s="182">
        <v>47</v>
      </c>
      <c r="F14" s="160" t="s">
        <v>44</v>
      </c>
      <c r="G14" s="106">
        <v>46.109186999999999</v>
      </c>
      <c r="H14" s="91">
        <v>46.115003000000002</v>
      </c>
      <c r="I14" s="162" t="s">
        <v>42</v>
      </c>
      <c r="J14" s="178">
        <f>SUM(K14:O14)</f>
        <v>1837.3100000000002</v>
      </c>
      <c r="K14" s="223"/>
      <c r="L14" s="202"/>
      <c r="M14" s="203">
        <v>1666.39</v>
      </c>
      <c r="N14" s="203">
        <v>168.42</v>
      </c>
      <c r="O14" s="170">
        <v>2.5</v>
      </c>
      <c r="P14" s="132">
        <v>550</v>
      </c>
      <c r="Q14" s="128">
        <v>5</v>
      </c>
      <c r="R14" s="128">
        <f>0.05*S14</f>
        <v>50526.025000000009</v>
      </c>
      <c r="S14" s="130">
        <f>550*J14</f>
        <v>1010520.5000000001</v>
      </c>
      <c r="T14" s="150" t="s">
        <v>43</v>
      </c>
      <c r="U14" s="143" t="s">
        <v>62</v>
      </c>
    </row>
    <row r="15" spans="1:23" ht="19.5" customHeight="1" thickBot="1" x14ac:dyDescent="0.3">
      <c r="A15" s="171"/>
      <c r="B15" s="225"/>
      <c r="C15" s="188"/>
      <c r="D15" s="195"/>
      <c r="E15" s="226"/>
      <c r="F15" s="198"/>
      <c r="G15" s="107">
        <v>25.162600000000001</v>
      </c>
      <c r="H15" s="92">
        <v>25.158137</v>
      </c>
      <c r="I15" s="199"/>
      <c r="J15" s="178"/>
      <c r="K15" s="206"/>
      <c r="L15" s="205"/>
      <c r="M15" s="204"/>
      <c r="N15" s="204"/>
      <c r="O15" s="147"/>
      <c r="P15" s="133"/>
      <c r="Q15" s="135"/>
      <c r="R15" s="135"/>
      <c r="S15" s="134"/>
      <c r="T15" s="171"/>
      <c r="U15" s="145"/>
    </row>
    <row r="16" spans="1:23" ht="19.5" customHeight="1" x14ac:dyDescent="0.3">
      <c r="A16" s="150">
        <v>4</v>
      </c>
      <c r="B16" s="152" t="s">
        <v>108</v>
      </c>
      <c r="C16" s="154">
        <v>2.1</v>
      </c>
      <c r="D16" s="156" t="s">
        <v>65</v>
      </c>
      <c r="E16" s="158" t="s">
        <v>109</v>
      </c>
      <c r="F16" s="160" t="s">
        <v>110</v>
      </c>
      <c r="G16" s="108" t="s">
        <v>127</v>
      </c>
      <c r="H16" s="91">
        <v>45.966254999999997</v>
      </c>
      <c r="I16" s="162" t="s">
        <v>41</v>
      </c>
      <c r="J16" s="164">
        <f>SUM(K16:O17)</f>
        <v>108.51</v>
      </c>
      <c r="K16" s="148"/>
      <c r="L16" s="166"/>
      <c r="M16" s="168">
        <v>108.51</v>
      </c>
      <c r="N16" s="168"/>
      <c r="O16" s="139"/>
      <c r="P16" s="132">
        <v>790</v>
      </c>
      <c r="Q16" s="128">
        <v>5</v>
      </c>
      <c r="R16" s="128">
        <v>4286</v>
      </c>
      <c r="S16" s="130">
        <f>790*J16</f>
        <v>85722.900000000009</v>
      </c>
      <c r="T16" s="150" t="s">
        <v>43</v>
      </c>
      <c r="U16" s="143" t="s">
        <v>61</v>
      </c>
    </row>
    <row r="17" spans="1:23" ht="19.5" customHeight="1" thickBot="1" x14ac:dyDescent="0.3">
      <c r="A17" s="151"/>
      <c r="B17" s="153"/>
      <c r="C17" s="155"/>
      <c r="D17" s="157"/>
      <c r="E17" s="159"/>
      <c r="F17" s="161"/>
      <c r="G17" s="109" t="s">
        <v>128</v>
      </c>
      <c r="H17" s="93">
        <v>24.918386999999999</v>
      </c>
      <c r="I17" s="163"/>
      <c r="J17" s="165"/>
      <c r="K17" s="149"/>
      <c r="L17" s="167"/>
      <c r="M17" s="169"/>
      <c r="N17" s="169"/>
      <c r="O17" s="140"/>
      <c r="P17" s="136"/>
      <c r="Q17" s="129"/>
      <c r="R17" s="129"/>
      <c r="S17" s="131"/>
      <c r="T17" s="151"/>
      <c r="U17" s="144"/>
    </row>
    <row r="18" spans="1:23" ht="19.5" customHeight="1" x14ac:dyDescent="0.25">
      <c r="A18" s="171">
        <v>5</v>
      </c>
      <c r="B18" s="184" t="s">
        <v>72</v>
      </c>
      <c r="C18" s="188">
        <v>11</v>
      </c>
      <c r="D18" s="185" t="s">
        <v>73</v>
      </c>
      <c r="E18" s="240" t="s">
        <v>74</v>
      </c>
      <c r="F18" s="198" t="s">
        <v>44</v>
      </c>
      <c r="G18" s="95" t="s">
        <v>129</v>
      </c>
      <c r="H18" s="96" t="s">
        <v>131</v>
      </c>
      <c r="I18" s="162" t="s">
        <v>133</v>
      </c>
      <c r="J18" s="178">
        <f t="shared" ref="J18" si="0">SUM(K18:O19)</f>
        <v>1055.8699999999999</v>
      </c>
      <c r="K18" s="206"/>
      <c r="L18" s="231"/>
      <c r="M18" s="231">
        <v>1055.5</v>
      </c>
      <c r="N18" s="231">
        <v>0.37</v>
      </c>
      <c r="O18" s="75"/>
      <c r="P18" s="132">
        <v>605</v>
      </c>
      <c r="Q18" s="128">
        <v>5</v>
      </c>
      <c r="R18" s="128">
        <v>31940</v>
      </c>
      <c r="S18" s="130">
        <f>605*J18</f>
        <v>638801.35</v>
      </c>
      <c r="T18" s="74" t="s">
        <v>43</v>
      </c>
      <c r="U18" s="143" t="s">
        <v>114</v>
      </c>
      <c r="W18" s="115"/>
    </row>
    <row r="19" spans="1:23" ht="19.5" customHeight="1" thickBot="1" x14ac:dyDescent="0.3">
      <c r="A19" s="151"/>
      <c r="B19" s="177"/>
      <c r="C19" s="155"/>
      <c r="D19" s="175"/>
      <c r="E19" s="159"/>
      <c r="F19" s="161"/>
      <c r="G19" s="89" t="s">
        <v>130</v>
      </c>
      <c r="H19" s="90" t="s">
        <v>132</v>
      </c>
      <c r="I19" s="163"/>
      <c r="J19" s="179"/>
      <c r="K19" s="149"/>
      <c r="L19" s="138"/>
      <c r="M19" s="138"/>
      <c r="N19" s="138"/>
      <c r="O19" s="75"/>
      <c r="P19" s="136"/>
      <c r="Q19" s="129"/>
      <c r="R19" s="129"/>
      <c r="S19" s="131"/>
      <c r="T19" s="74"/>
      <c r="U19" s="144"/>
    </row>
    <row r="20" spans="1:23" ht="19.5" customHeight="1" x14ac:dyDescent="0.25">
      <c r="A20" s="150">
        <v>6</v>
      </c>
      <c r="B20" s="172" t="s">
        <v>75</v>
      </c>
      <c r="C20" s="154">
        <v>10</v>
      </c>
      <c r="D20" s="174" t="s">
        <v>76</v>
      </c>
      <c r="E20" s="158" t="s">
        <v>77</v>
      </c>
      <c r="F20" s="160" t="s">
        <v>44</v>
      </c>
      <c r="G20" s="97" t="s">
        <v>138</v>
      </c>
      <c r="H20" s="98" t="s">
        <v>140</v>
      </c>
      <c r="I20" s="162" t="s">
        <v>42</v>
      </c>
      <c r="J20" s="178">
        <f t="shared" ref="J20" si="1">SUM(K20:O21)</f>
        <v>1036.3799999999999</v>
      </c>
      <c r="K20" s="148"/>
      <c r="L20" s="137"/>
      <c r="M20" s="137">
        <v>919.05</v>
      </c>
      <c r="N20" s="137">
        <v>116.3</v>
      </c>
      <c r="O20" s="139">
        <v>1.03</v>
      </c>
      <c r="P20" s="132">
        <v>352</v>
      </c>
      <c r="Q20" s="128">
        <v>5</v>
      </c>
      <c r="R20" s="128">
        <v>18240</v>
      </c>
      <c r="S20" s="130">
        <f>352*J20</f>
        <v>364805.75999999995</v>
      </c>
      <c r="T20" s="72" t="s">
        <v>43</v>
      </c>
      <c r="U20" s="143" t="s">
        <v>115</v>
      </c>
    </row>
    <row r="21" spans="1:23" ht="19.5" customHeight="1" thickBot="1" x14ac:dyDescent="0.3">
      <c r="A21" s="151"/>
      <c r="B21" s="173"/>
      <c r="C21" s="155"/>
      <c r="D21" s="175"/>
      <c r="E21" s="159"/>
      <c r="F21" s="161"/>
      <c r="G21" s="99" t="s">
        <v>139</v>
      </c>
      <c r="H21" s="100" t="s">
        <v>141</v>
      </c>
      <c r="I21" s="163"/>
      <c r="J21" s="179"/>
      <c r="K21" s="149"/>
      <c r="L21" s="138"/>
      <c r="M21" s="138"/>
      <c r="N21" s="138"/>
      <c r="O21" s="140"/>
      <c r="P21" s="136"/>
      <c r="Q21" s="129"/>
      <c r="R21" s="129"/>
      <c r="S21" s="131"/>
      <c r="T21" s="29"/>
      <c r="U21" s="144"/>
    </row>
    <row r="22" spans="1:23" ht="19.5" customHeight="1" x14ac:dyDescent="0.25">
      <c r="A22" s="150">
        <v>7</v>
      </c>
      <c r="B22" s="176" t="s">
        <v>78</v>
      </c>
      <c r="C22" s="154">
        <v>12.3</v>
      </c>
      <c r="D22" s="174" t="s">
        <v>65</v>
      </c>
      <c r="E22" s="158" t="s">
        <v>79</v>
      </c>
      <c r="F22" s="160" t="s">
        <v>44</v>
      </c>
      <c r="G22" s="97" t="s">
        <v>142</v>
      </c>
      <c r="H22" s="98" t="s">
        <v>144</v>
      </c>
      <c r="I22" s="162" t="s">
        <v>55</v>
      </c>
      <c r="J22" s="178">
        <f t="shared" ref="J22:J26" si="2">SUM(K22:O23)</f>
        <v>368.52</v>
      </c>
      <c r="K22" s="148"/>
      <c r="L22" s="137"/>
      <c r="M22" s="137">
        <v>368.52</v>
      </c>
      <c r="N22" s="137"/>
      <c r="O22" s="75"/>
      <c r="P22" s="132">
        <v>650</v>
      </c>
      <c r="Q22" s="128">
        <v>5</v>
      </c>
      <c r="R22" s="128">
        <v>11977</v>
      </c>
      <c r="S22" s="130">
        <f>650*J22</f>
        <v>239538</v>
      </c>
      <c r="T22" s="74" t="s">
        <v>43</v>
      </c>
      <c r="U22" s="143" t="s">
        <v>61</v>
      </c>
    </row>
    <row r="23" spans="1:23" ht="19.5" customHeight="1" thickBot="1" x14ac:dyDescent="0.3">
      <c r="A23" s="151"/>
      <c r="B23" s="177"/>
      <c r="C23" s="155"/>
      <c r="D23" s="175"/>
      <c r="E23" s="159"/>
      <c r="F23" s="161"/>
      <c r="G23" s="89" t="s">
        <v>143</v>
      </c>
      <c r="H23" s="90" t="s">
        <v>145</v>
      </c>
      <c r="I23" s="163"/>
      <c r="J23" s="179"/>
      <c r="K23" s="149"/>
      <c r="L23" s="138"/>
      <c r="M23" s="138"/>
      <c r="N23" s="138"/>
      <c r="O23" s="75"/>
      <c r="P23" s="136"/>
      <c r="Q23" s="135"/>
      <c r="R23" s="129"/>
      <c r="S23" s="131"/>
      <c r="T23" s="74"/>
      <c r="U23" s="144"/>
      <c r="W23" s="115"/>
    </row>
    <row r="24" spans="1:23" ht="19.5" customHeight="1" x14ac:dyDescent="0.25">
      <c r="A24" s="150">
        <v>8</v>
      </c>
      <c r="B24" s="176" t="s">
        <v>80</v>
      </c>
      <c r="C24" s="154">
        <v>3.2</v>
      </c>
      <c r="D24" s="174" t="s">
        <v>68</v>
      </c>
      <c r="E24" s="158" t="s">
        <v>81</v>
      </c>
      <c r="F24" s="160" t="s">
        <v>45</v>
      </c>
      <c r="G24" s="97" t="s">
        <v>171</v>
      </c>
      <c r="H24" s="98" t="s">
        <v>173</v>
      </c>
      <c r="I24" s="162" t="s">
        <v>41</v>
      </c>
      <c r="J24" s="178">
        <f t="shared" si="2"/>
        <v>904.79</v>
      </c>
      <c r="K24" s="148"/>
      <c r="L24" s="137">
        <v>833.05</v>
      </c>
      <c r="M24" s="137">
        <v>61.16</v>
      </c>
      <c r="N24" s="137">
        <v>10.58</v>
      </c>
      <c r="O24" s="73"/>
      <c r="P24" s="70">
        <v>280</v>
      </c>
      <c r="Q24" s="128">
        <v>5</v>
      </c>
      <c r="R24" s="128">
        <v>12667</v>
      </c>
      <c r="S24" s="130">
        <f>280*J24</f>
        <v>253341.19999999998</v>
      </c>
      <c r="T24" s="72" t="s">
        <v>121</v>
      </c>
      <c r="U24" s="143" t="s">
        <v>51</v>
      </c>
    </row>
    <row r="25" spans="1:23" ht="19.5" customHeight="1" thickBot="1" x14ac:dyDescent="0.3">
      <c r="A25" s="151"/>
      <c r="B25" s="177"/>
      <c r="C25" s="155"/>
      <c r="D25" s="175"/>
      <c r="E25" s="159"/>
      <c r="F25" s="161"/>
      <c r="G25" s="99" t="s">
        <v>172</v>
      </c>
      <c r="H25" s="100" t="s">
        <v>174</v>
      </c>
      <c r="I25" s="163"/>
      <c r="J25" s="179"/>
      <c r="K25" s="149"/>
      <c r="L25" s="138"/>
      <c r="M25" s="138"/>
      <c r="N25" s="138"/>
      <c r="O25" s="69"/>
      <c r="P25" s="71"/>
      <c r="Q25" s="129"/>
      <c r="R25" s="129"/>
      <c r="S25" s="131"/>
      <c r="T25" s="29"/>
      <c r="U25" s="144"/>
      <c r="W25" s="116"/>
    </row>
    <row r="26" spans="1:23" ht="19.5" customHeight="1" x14ac:dyDescent="0.3">
      <c r="A26" s="150">
        <v>9</v>
      </c>
      <c r="B26" s="180" t="s">
        <v>82</v>
      </c>
      <c r="C26" s="154">
        <v>38</v>
      </c>
      <c r="D26" s="174" t="s">
        <v>70</v>
      </c>
      <c r="E26" s="182">
        <v>40</v>
      </c>
      <c r="F26" s="160" t="s">
        <v>44</v>
      </c>
      <c r="G26" s="101">
        <v>45.987375999999998</v>
      </c>
      <c r="H26" s="98" t="s">
        <v>154</v>
      </c>
      <c r="I26" s="162" t="s">
        <v>42</v>
      </c>
      <c r="J26" s="178">
        <f t="shared" si="2"/>
        <v>2188.96</v>
      </c>
      <c r="K26" s="148"/>
      <c r="L26" s="137"/>
      <c r="M26" s="137">
        <v>1988.76</v>
      </c>
      <c r="N26" s="137">
        <v>200.2</v>
      </c>
      <c r="O26" s="75"/>
      <c r="P26" s="132">
        <v>540</v>
      </c>
      <c r="Q26" s="128">
        <v>5</v>
      </c>
      <c r="R26" s="128">
        <v>59102</v>
      </c>
      <c r="S26" s="130">
        <f>540*J26</f>
        <v>1182038.3999999999</v>
      </c>
      <c r="T26" s="74" t="s">
        <v>43</v>
      </c>
      <c r="U26" s="143" t="s">
        <v>63</v>
      </c>
      <c r="W26" s="115"/>
    </row>
    <row r="27" spans="1:23" ht="19.5" customHeight="1" thickBot="1" x14ac:dyDescent="0.35">
      <c r="A27" s="151"/>
      <c r="B27" s="181"/>
      <c r="C27" s="155"/>
      <c r="D27" s="175"/>
      <c r="E27" s="183"/>
      <c r="F27" s="161"/>
      <c r="G27" s="89" t="s">
        <v>153</v>
      </c>
      <c r="H27" s="110">
        <v>25.096820000000001</v>
      </c>
      <c r="I27" s="163"/>
      <c r="J27" s="179"/>
      <c r="K27" s="149"/>
      <c r="L27" s="138"/>
      <c r="M27" s="138"/>
      <c r="N27" s="138"/>
      <c r="O27" s="75"/>
      <c r="P27" s="136"/>
      <c r="Q27" s="129"/>
      <c r="R27" s="129"/>
      <c r="S27" s="131"/>
      <c r="T27" s="74"/>
      <c r="U27" s="144"/>
    </row>
    <row r="28" spans="1:23" ht="19.5" customHeight="1" x14ac:dyDescent="0.25">
      <c r="A28" s="150">
        <v>10</v>
      </c>
      <c r="B28" s="172" t="s">
        <v>83</v>
      </c>
      <c r="C28" s="154">
        <v>5.45</v>
      </c>
      <c r="D28" s="174" t="s">
        <v>76</v>
      </c>
      <c r="E28" s="158" t="s">
        <v>84</v>
      </c>
      <c r="F28" s="118" t="s">
        <v>54</v>
      </c>
      <c r="G28" s="97" t="s">
        <v>147</v>
      </c>
      <c r="H28" s="98" t="s">
        <v>148</v>
      </c>
      <c r="I28" s="162" t="s">
        <v>42</v>
      </c>
      <c r="J28" s="178">
        <f t="shared" ref="J28:J36" si="3">SUM(K28:O29)</f>
        <v>633.46</v>
      </c>
      <c r="K28" s="148"/>
      <c r="L28" s="137"/>
      <c r="M28" s="137">
        <v>608.62</v>
      </c>
      <c r="N28" s="137">
        <v>24.1</v>
      </c>
      <c r="O28" s="139">
        <v>0.74</v>
      </c>
      <c r="P28" s="132">
        <v>396</v>
      </c>
      <c r="Q28" s="128">
        <v>5</v>
      </c>
      <c r="R28" s="128">
        <v>12543</v>
      </c>
      <c r="S28" s="130">
        <f>396*J28</f>
        <v>250850.16</v>
      </c>
      <c r="T28" s="72" t="s">
        <v>43</v>
      </c>
      <c r="U28" s="143" t="s">
        <v>52</v>
      </c>
      <c r="W28" s="115"/>
    </row>
    <row r="29" spans="1:23" ht="19.5" customHeight="1" thickBot="1" x14ac:dyDescent="0.3">
      <c r="A29" s="151"/>
      <c r="B29" s="173"/>
      <c r="C29" s="155"/>
      <c r="D29" s="175"/>
      <c r="E29" s="159"/>
      <c r="F29" s="119"/>
      <c r="G29" s="99" t="s">
        <v>146</v>
      </c>
      <c r="H29" s="100" t="s">
        <v>149</v>
      </c>
      <c r="I29" s="163"/>
      <c r="J29" s="179"/>
      <c r="K29" s="149"/>
      <c r="L29" s="138"/>
      <c r="M29" s="138"/>
      <c r="N29" s="138"/>
      <c r="O29" s="140"/>
      <c r="P29" s="136"/>
      <c r="Q29" s="129"/>
      <c r="R29" s="129"/>
      <c r="S29" s="131"/>
      <c r="T29" s="29"/>
      <c r="U29" s="144"/>
      <c r="W29" s="115"/>
    </row>
    <row r="30" spans="1:23" ht="19.5" customHeight="1" x14ac:dyDescent="0.25">
      <c r="A30" s="150">
        <v>11</v>
      </c>
      <c r="B30" s="176" t="s">
        <v>85</v>
      </c>
      <c r="C30" s="154">
        <v>10</v>
      </c>
      <c r="D30" s="174" t="s">
        <v>73</v>
      </c>
      <c r="E30" s="158" t="s">
        <v>86</v>
      </c>
      <c r="F30" s="160" t="s">
        <v>44</v>
      </c>
      <c r="G30" s="97" t="s">
        <v>134</v>
      </c>
      <c r="H30" s="98" t="s">
        <v>136</v>
      </c>
      <c r="I30" s="162" t="s">
        <v>41</v>
      </c>
      <c r="J30" s="178">
        <f t="shared" si="3"/>
        <v>933.16</v>
      </c>
      <c r="K30" s="148"/>
      <c r="L30" s="137">
        <v>1.5</v>
      </c>
      <c r="M30" s="137">
        <v>886.78</v>
      </c>
      <c r="N30" s="137">
        <v>44.88</v>
      </c>
      <c r="O30" s="75"/>
      <c r="P30" s="132">
        <v>565</v>
      </c>
      <c r="Q30" s="128">
        <v>5</v>
      </c>
      <c r="R30" s="128">
        <v>26362</v>
      </c>
      <c r="S30" s="130">
        <f>565*J30</f>
        <v>527235.4</v>
      </c>
      <c r="T30" s="74" t="s">
        <v>43</v>
      </c>
      <c r="U30" s="143" t="s">
        <v>116</v>
      </c>
    </row>
    <row r="31" spans="1:23" ht="19.5" customHeight="1" thickBot="1" x14ac:dyDescent="0.3">
      <c r="A31" s="151"/>
      <c r="B31" s="177"/>
      <c r="C31" s="155"/>
      <c r="D31" s="175"/>
      <c r="E31" s="159"/>
      <c r="F31" s="161"/>
      <c r="G31" s="89" t="s">
        <v>135</v>
      </c>
      <c r="H31" s="90" t="s">
        <v>137</v>
      </c>
      <c r="I31" s="163"/>
      <c r="J31" s="179"/>
      <c r="K31" s="149"/>
      <c r="L31" s="138"/>
      <c r="M31" s="138"/>
      <c r="N31" s="138"/>
      <c r="O31" s="75"/>
      <c r="P31" s="136"/>
      <c r="Q31" s="135"/>
      <c r="R31" s="129"/>
      <c r="S31" s="131"/>
      <c r="T31" s="74"/>
      <c r="U31" s="144"/>
    </row>
    <row r="32" spans="1:23" ht="19.5" customHeight="1" x14ac:dyDescent="0.25">
      <c r="A32" s="150">
        <v>12</v>
      </c>
      <c r="B32" s="176" t="s">
        <v>87</v>
      </c>
      <c r="C32" s="154">
        <v>7</v>
      </c>
      <c r="D32" s="174" t="s">
        <v>65</v>
      </c>
      <c r="E32" s="158" t="s">
        <v>88</v>
      </c>
      <c r="F32" s="160" t="s">
        <v>44</v>
      </c>
      <c r="G32" s="97" t="s">
        <v>175</v>
      </c>
      <c r="H32" s="98" t="s">
        <v>177</v>
      </c>
      <c r="I32" s="162" t="s">
        <v>42</v>
      </c>
      <c r="J32" s="178">
        <f t="shared" si="3"/>
        <v>559.13</v>
      </c>
      <c r="K32" s="148"/>
      <c r="L32" s="137">
        <v>72.58</v>
      </c>
      <c r="M32" s="137">
        <v>484.68</v>
      </c>
      <c r="N32" s="137">
        <v>0.61</v>
      </c>
      <c r="O32" s="139">
        <v>1.26</v>
      </c>
      <c r="P32" s="132">
        <v>400</v>
      </c>
      <c r="Q32" s="128">
        <v>5</v>
      </c>
      <c r="R32" s="128">
        <v>11183</v>
      </c>
      <c r="S32" s="130">
        <f>400*J32</f>
        <v>223652</v>
      </c>
      <c r="T32" s="72" t="s">
        <v>43</v>
      </c>
      <c r="U32" s="68" t="s">
        <v>61</v>
      </c>
      <c r="W32" s="115"/>
    </row>
    <row r="33" spans="1:56" ht="19.5" customHeight="1" thickBot="1" x14ac:dyDescent="0.3">
      <c r="A33" s="151"/>
      <c r="B33" s="177"/>
      <c r="C33" s="155"/>
      <c r="D33" s="175"/>
      <c r="E33" s="159"/>
      <c r="F33" s="161"/>
      <c r="G33" s="99" t="s">
        <v>176</v>
      </c>
      <c r="H33" s="100" t="s">
        <v>178</v>
      </c>
      <c r="I33" s="163"/>
      <c r="J33" s="179"/>
      <c r="K33" s="149"/>
      <c r="L33" s="138"/>
      <c r="M33" s="138"/>
      <c r="N33" s="138"/>
      <c r="O33" s="140"/>
      <c r="P33" s="136"/>
      <c r="Q33" s="129"/>
      <c r="R33" s="129"/>
      <c r="S33" s="131"/>
      <c r="T33" s="29"/>
      <c r="U33" s="62"/>
    </row>
    <row r="34" spans="1:56" s="85" customFormat="1" ht="19.5" customHeight="1" x14ac:dyDescent="0.25">
      <c r="A34" s="150">
        <v>13</v>
      </c>
      <c r="B34" s="180" t="s">
        <v>89</v>
      </c>
      <c r="C34" s="154">
        <v>7</v>
      </c>
      <c r="D34" s="186" t="s">
        <v>68</v>
      </c>
      <c r="E34" s="158" t="s">
        <v>92</v>
      </c>
      <c r="F34" s="160" t="s">
        <v>54</v>
      </c>
      <c r="G34" s="97" t="s">
        <v>191</v>
      </c>
      <c r="H34" s="98" t="s">
        <v>193</v>
      </c>
      <c r="I34" s="162" t="s">
        <v>42</v>
      </c>
      <c r="J34" s="178">
        <f t="shared" si="3"/>
        <v>1552.88</v>
      </c>
      <c r="K34" s="127"/>
      <c r="L34" s="94"/>
      <c r="M34" s="137">
        <v>1386.44</v>
      </c>
      <c r="N34" s="137">
        <v>165.31</v>
      </c>
      <c r="O34" s="139">
        <v>1.1299999999999999</v>
      </c>
      <c r="P34" s="141">
        <v>400</v>
      </c>
      <c r="Q34" s="128">
        <v>5</v>
      </c>
      <c r="R34" s="128">
        <f>0.05*S34</f>
        <v>31057.600000000002</v>
      </c>
      <c r="S34" s="130">
        <f>400*J34</f>
        <v>621152</v>
      </c>
      <c r="T34" s="74" t="s">
        <v>43</v>
      </c>
      <c r="U34" s="143" t="s">
        <v>51</v>
      </c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</row>
    <row r="35" spans="1:56" s="85" customFormat="1" ht="19.5" customHeight="1" thickBot="1" x14ac:dyDescent="0.3">
      <c r="A35" s="151"/>
      <c r="B35" s="181"/>
      <c r="C35" s="155"/>
      <c r="D35" s="187"/>
      <c r="E35" s="159"/>
      <c r="F35" s="161"/>
      <c r="G35" s="89" t="s">
        <v>192</v>
      </c>
      <c r="H35" s="90" t="s">
        <v>194</v>
      </c>
      <c r="I35" s="163"/>
      <c r="J35" s="179"/>
      <c r="K35" s="127"/>
      <c r="L35" s="94"/>
      <c r="M35" s="138"/>
      <c r="N35" s="138"/>
      <c r="O35" s="140"/>
      <c r="P35" s="142"/>
      <c r="Q35" s="129"/>
      <c r="R35" s="129"/>
      <c r="S35" s="131"/>
      <c r="T35" s="74"/>
      <c r="U35" s="144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</row>
    <row r="36" spans="1:56" ht="19.5" customHeight="1" x14ac:dyDescent="0.3">
      <c r="A36" s="150">
        <v>14</v>
      </c>
      <c r="B36" s="172" t="s">
        <v>90</v>
      </c>
      <c r="C36" s="154">
        <v>8.15</v>
      </c>
      <c r="D36" s="174" t="s">
        <v>70</v>
      </c>
      <c r="E36" s="158" t="s">
        <v>91</v>
      </c>
      <c r="F36" s="160" t="s">
        <v>44</v>
      </c>
      <c r="G36" s="102" t="s">
        <v>150</v>
      </c>
      <c r="H36" s="103">
        <v>45.988106000000002</v>
      </c>
      <c r="I36" s="162" t="s">
        <v>55</v>
      </c>
      <c r="J36" s="178">
        <f t="shared" si="3"/>
        <v>886.85</v>
      </c>
      <c r="K36" s="148"/>
      <c r="L36" s="137">
        <v>292.41000000000003</v>
      </c>
      <c r="M36" s="137">
        <v>260.02999999999997</v>
      </c>
      <c r="N36" s="137">
        <v>328.06</v>
      </c>
      <c r="O36" s="139">
        <v>6.35</v>
      </c>
      <c r="P36" s="132">
        <v>340</v>
      </c>
      <c r="Q36" s="128">
        <v>5</v>
      </c>
      <c r="R36" s="128">
        <v>15076</v>
      </c>
      <c r="S36" s="130">
        <f>340*J36</f>
        <v>301529</v>
      </c>
      <c r="T36" s="72" t="s">
        <v>43</v>
      </c>
      <c r="U36" s="143" t="s">
        <v>117</v>
      </c>
    </row>
    <row r="37" spans="1:56" ht="19.5" customHeight="1" thickBot="1" x14ac:dyDescent="0.3">
      <c r="A37" s="151"/>
      <c r="B37" s="173"/>
      <c r="C37" s="155"/>
      <c r="D37" s="175"/>
      <c r="E37" s="159"/>
      <c r="F37" s="161"/>
      <c r="G37" s="104" t="s">
        <v>151</v>
      </c>
      <c r="H37" s="105" t="s">
        <v>152</v>
      </c>
      <c r="I37" s="163"/>
      <c r="J37" s="179"/>
      <c r="K37" s="149"/>
      <c r="L37" s="138"/>
      <c r="M37" s="138"/>
      <c r="N37" s="138"/>
      <c r="O37" s="140"/>
      <c r="P37" s="136"/>
      <c r="Q37" s="129"/>
      <c r="R37" s="129"/>
      <c r="S37" s="131"/>
      <c r="T37" s="29"/>
      <c r="U37" s="144"/>
      <c r="W37" s="115"/>
    </row>
    <row r="38" spans="1:56" ht="19.5" customHeight="1" x14ac:dyDescent="0.25">
      <c r="A38" s="150">
        <v>15</v>
      </c>
      <c r="B38" s="172" t="s">
        <v>93</v>
      </c>
      <c r="C38" s="154">
        <v>4</v>
      </c>
      <c r="D38" s="174" t="s">
        <v>73</v>
      </c>
      <c r="E38" s="158" t="s">
        <v>94</v>
      </c>
      <c r="F38" s="160" t="s">
        <v>44</v>
      </c>
      <c r="G38" s="97" t="s">
        <v>155</v>
      </c>
      <c r="H38" s="98" t="s">
        <v>157</v>
      </c>
      <c r="I38" s="162" t="s">
        <v>41</v>
      </c>
      <c r="J38" s="178">
        <f t="shared" ref="J38" si="4">SUM(K38:O39)</f>
        <v>359.67</v>
      </c>
      <c r="K38" s="148"/>
      <c r="L38" s="137"/>
      <c r="M38" s="137">
        <v>358.08</v>
      </c>
      <c r="N38" s="137">
        <v>1.29</v>
      </c>
      <c r="O38" s="139">
        <v>0.3</v>
      </c>
      <c r="P38" s="132">
        <v>330</v>
      </c>
      <c r="Q38" s="128">
        <v>5</v>
      </c>
      <c r="R38" s="128">
        <f>0.05*S38</f>
        <v>5934.5550000000003</v>
      </c>
      <c r="S38" s="130">
        <f>330*J38</f>
        <v>118691.1</v>
      </c>
      <c r="T38" s="72" t="s">
        <v>43</v>
      </c>
      <c r="U38" s="143" t="s">
        <v>56</v>
      </c>
    </row>
    <row r="39" spans="1:56" ht="19.5" customHeight="1" thickBot="1" x14ac:dyDescent="0.3">
      <c r="A39" s="151"/>
      <c r="B39" s="173"/>
      <c r="C39" s="155"/>
      <c r="D39" s="175"/>
      <c r="E39" s="159"/>
      <c r="F39" s="161"/>
      <c r="G39" s="99" t="s">
        <v>156</v>
      </c>
      <c r="H39" s="100" t="s">
        <v>158</v>
      </c>
      <c r="I39" s="163"/>
      <c r="J39" s="179"/>
      <c r="K39" s="149"/>
      <c r="L39" s="138"/>
      <c r="M39" s="138"/>
      <c r="N39" s="138"/>
      <c r="O39" s="140"/>
      <c r="P39" s="136"/>
      <c r="Q39" s="135"/>
      <c r="R39" s="129"/>
      <c r="S39" s="131"/>
      <c r="T39" s="29"/>
      <c r="U39" s="144"/>
    </row>
    <row r="40" spans="1:56" ht="19.5" customHeight="1" x14ac:dyDescent="0.25">
      <c r="A40" s="150">
        <v>16</v>
      </c>
      <c r="B40" s="180" t="s">
        <v>95</v>
      </c>
      <c r="C40" s="154">
        <v>4.5</v>
      </c>
      <c r="D40" s="174" t="s">
        <v>65</v>
      </c>
      <c r="E40" s="158" t="s">
        <v>96</v>
      </c>
      <c r="F40" s="160" t="s">
        <v>97</v>
      </c>
      <c r="G40" s="97" t="s">
        <v>183</v>
      </c>
      <c r="H40" s="98" t="s">
        <v>185</v>
      </c>
      <c r="I40" s="162" t="s">
        <v>42</v>
      </c>
      <c r="J40" s="178">
        <f t="shared" ref="J40" si="5">SUM(K40:O41)</f>
        <v>380.94</v>
      </c>
      <c r="K40" s="148"/>
      <c r="L40" s="137">
        <v>17.350000000000001</v>
      </c>
      <c r="M40" s="137">
        <v>363.59</v>
      </c>
      <c r="N40" s="137"/>
      <c r="O40" s="75"/>
      <c r="P40" s="132">
        <v>630</v>
      </c>
      <c r="Q40" s="128">
        <v>5</v>
      </c>
      <c r="R40" s="128">
        <v>12000</v>
      </c>
      <c r="S40" s="130">
        <f>630*J40</f>
        <v>239992.2</v>
      </c>
      <c r="T40" s="74" t="s">
        <v>43</v>
      </c>
      <c r="U40" s="143" t="s">
        <v>61</v>
      </c>
      <c r="W40" s="115"/>
    </row>
    <row r="41" spans="1:56" ht="19.5" customHeight="1" thickBot="1" x14ac:dyDescent="0.3">
      <c r="A41" s="151"/>
      <c r="B41" s="181"/>
      <c r="C41" s="155"/>
      <c r="D41" s="175"/>
      <c r="E41" s="159"/>
      <c r="F41" s="161"/>
      <c r="G41" s="89" t="s">
        <v>184</v>
      </c>
      <c r="H41" s="90" t="s">
        <v>186</v>
      </c>
      <c r="I41" s="163"/>
      <c r="J41" s="179"/>
      <c r="K41" s="149"/>
      <c r="L41" s="138"/>
      <c r="M41" s="138"/>
      <c r="N41" s="138"/>
      <c r="O41" s="75"/>
      <c r="P41" s="136"/>
      <c r="Q41" s="129"/>
      <c r="R41" s="129"/>
      <c r="S41" s="131"/>
      <c r="T41" s="74"/>
      <c r="U41" s="144"/>
    </row>
    <row r="42" spans="1:56" ht="19.5" customHeight="1" x14ac:dyDescent="0.25">
      <c r="A42" s="150">
        <v>17</v>
      </c>
      <c r="B42" s="176" t="s">
        <v>98</v>
      </c>
      <c r="C42" s="154">
        <v>4.4800000000000004</v>
      </c>
      <c r="D42" s="174" t="s">
        <v>99</v>
      </c>
      <c r="E42" s="158" t="s">
        <v>100</v>
      </c>
      <c r="F42" s="160" t="s">
        <v>101</v>
      </c>
      <c r="G42" s="97" t="s">
        <v>159</v>
      </c>
      <c r="H42" s="98" t="s">
        <v>161</v>
      </c>
      <c r="I42" s="162" t="s">
        <v>133</v>
      </c>
      <c r="J42" s="178">
        <f t="shared" ref="J42" si="6">SUM(K42:O43)</f>
        <v>1164.51</v>
      </c>
      <c r="K42" s="148"/>
      <c r="L42" s="137">
        <v>1019.76</v>
      </c>
      <c r="M42" s="137">
        <v>55.93</v>
      </c>
      <c r="N42" s="137">
        <v>88.82</v>
      </c>
      <c r="O42" s="73"/>
      <c r="P42" s="132">
        <v>260</v>
      </c>
      <c r="Q42" s="128">
        <v>5</v>
      </c>
      <c r="R42" s="128">
        <f>0.05*S42</f>
        <v>15138.63</v>
      </c>
      <c r="S42" s="130">
        <f>260*J42</f>
        <v>302772.59999999998</v>
      </c>
      <c r="T42" s="72" t="s">
        <v>43</v>
      </c>
      <c r="U42" s="143" t="s">
        <v>51</v>
      </c>
    </row>
    <row r="43" spans="1:56" ht="19.5" customHeight="1" thickBot="1" x14ac:dyDescent="0.3">
      <c r="A43" s="151"/>
      <c r="B43" s="177"/>
      <c r="C43" s="155"/>
      <c r="D43" s="175"/>
      <c r="E43" s="159"/>
      <c r="F43" s="161"/>
      <c r="G43" s="99" t="s">
        <v>160</v>
      </c>
      <c r="H43" s="100" t="s">
        <v>162</v>
      </c>
      <c r="I43" s="163"/>
      <c r="J43" s="179"/>
      <c r="K43" s="149"/>
      <c r="L43" s="138"/>
      <c r="M43" s="138"/>
      <c r="N43" s="138"/>
      <c r="O43" s="69"/>
      <c r="P43" s="136"/>
      <c r="Q43" s="129"/>
      <c r="R43" s="129"/>
      <c r="S43" s="131"/>
      <c r="T43" s="29"/>
      <c r="U43" s="144"/>
    </row>
    <row r="44" spans="1:56" ht="19.5" customHeight="1" x14ac:dyDescent="0.25">
      <c r="A44" s="150">
        <v>18</v>
      </c>
      <c r="B44" s="172" t="s">
        <v>102</v>
      </c>
      <c r="C44" s="154">
        <v>3</v>
      </c>
      <c r="D44" s="174" t="s">
        <v>70</v>
      </c>
      <c r="E44" s="158" t="s">
        <v>196</v>
      </c>
      <c r="F44" s="160" t="s">
        <v>44</v>
      </c>
      <c r="G44" s="97" t="s">
        <v>163</v>
      </c>
      <c r="H44" s="98" t="s">
        <v>166</v>
      </c>
      <c r="I44" s="162" t="s">
        <v>42</v>
      </c>
      <c r="J44" s="178">
        <f t="shared" ref="J44" si="7">SUM(K44:O45)</f>
        <v>557.80999999999995</v>
      </c>
      <c r="K44" s="148"/>
      <c r="L44" s="137">
        <v>4.9800000000000004</v>
      </c>
      <c r="M44" s="137">
        <v>527.29</v>
      </c>
      <c r="N44" s="137">
        <v>25.54</v>
      </c>
      <c r="O44" s="75"/>
      <c r="P44" s="132">
        <v>440</v>
      </c>
      <c r="Q44" s="128">
        <v>5</v>
      </c>
      <c r="R44" s="128">
        <v>12272</v>
      </c>
      <c r="S44" s="130">
        <f>440*J44</f>
        <v>245436.39999999997</v>
      </c>
      <c r="T44" s="74" t="s">
        <v>43</v>
      </c>
      <c r="U44" s="143" t="s">
        <v>117</v>
      </c>
    </row>
    <row r="45" spans="1:56" ht="19.5" customHeight="1" thickBot="1" x14ac:dyDescent="0.3">
      <c r="A45" s="151"/>
      <c r="B45" s="173"/>
      <c r="C45" s="155"/>
      <c r="D45" s="175"/>
      <c r="E45" s="159"/>
      <c r="F45" s="161"/>
      <c r="G45" s="89" t="s">
        <v>164</v>
      </c>
      <c r="H45" s="90" t="s">
        <v>165</v>
      </c>
      <c r="I45" s="163"/>
      <c r="J45" s="179"/>
      <c r="K45" s="149"/>
      <c r="L45" s="138"/>
      <c r="M45" s="138"/>
      <c r="N45" s="138"/>
      <c r="O45" s="75"/>
      <c r="P45" s="136"/>
      <c r="Q45" s="129"/>
      <c r="R45" s="129"/>
      <c r="S45" s="131"/>
      <c r="T45" s="74"/>
      <c r="U45" s="144"/>
      <c r="W45" s="115"/>
    </row>
    <row r="46" spans="1:56" ht="19.5" customHeight="1" x14ac:dyDescent="0.25">
      <c r="A46" s="150">
        <v>19</v>
      </c>
      <c r="B46" s="176" t="s">
        <v>103</v>
      </c>
      <c r="C46" s="154">
        <v>10</v>
      </c>
      <c r="D46" s="174" t="s">
        <v>65</v>
      </c>
      <c r="E46" s="158" t="s">
        <v>104</v>
      </c>
      <c r="F46" s="160" t="s">
        <v>105</v>
      </c>
      <c r="G46" s="97" t="s">
        <v>187</v>
      </c>
      <c r="H46" s="98" t="s">
        <v>190</v>
      </c>
      <c r="I46" s="162" t="s">
        <v>42</v>
      </c>
      <c r="J46" s="178">
        <f t="shared" ref="J46" si="8">SUM(K46:O47)</f>
        <v>482.41</v>
      </c>
      <c r="K46" s="148"/>
      <c r="L46" s="137">
        <v>0.19</v>
      </c>
      <c r="M46" s="137">
        <v>464.92</v>
      </c>
      <c r="N46" s="137">
        <v>15.91</v>
      </c>
      <c r="O46" s="139">
        <v>1.39</v>
      </c>
      <c r="P46" s="132">
        <v>450</v>
      </c>
      <c r="Q46" s="128">
        <v>5</v>
      </c>
      <c r="R46" s="128">
        <v>10854</v>
      </c>
      <c r="S46" s="130">
        <f>450*J46</f>
        <v>217084.5</v>
      </c>
      <c r="T46" s="72" t="s">
        <v>43</v>
      </c>
      <c r="U46" s="143" t="s">
        <v>61</v>
      </c>
    </row>
    <row r="47" spans="1:56" ht="19.5" customHeight="1" thickBot="1" x14ac:dyDescent="0.3">
      <c r="A47" s="151"/>
      <c r="B47" s="177"/>
      <c r="C47" s="155"/>
      <c r="D47" s="175"/>
      <c r="E47" s="159"/>
      <c r="F47" s="161"/>
      <c r="G47" s="99" t="s">
        <v>188</v>
      </c>
      <c r="H47" s="100" t="s">
        <v>189</v>
      </c>
      <c r="I47" s="163"/>
      <c r="J47" s="179"/>
      <c r="K47" s="149"/>
      <c r="L47" s="138"/>
      <c r="M47" s="138"/>
      <c r="N47" s="138"/>
      <c r="O47" s="140"/>
      <c r="P47" s="136"/>
      <c r="Q47" s="135"/>
      <c r="R47" s="129"/>
      <c r="S47" s="131"/>
      <c r="T47" s="29"/>
      <c r="U47" s="144"/>
    </row>
    <row r="48" spans="1:56" ht="19.5" customHeight="1" x14ac:dyDescent="0.25">
      <c r="A48" s="150">
        <v>20</v>
      </c>
      <c r="B48" s="172" t="s">
        <v>106</v>
      </c>
      <c r="C48" s="154">
        <v>3.2</v>
      </c>
      <c r="D48" s="174" t="s">
        <v>68</v>
      </c>
      <c r="E48" s="158" t="s">
        <v>107</v>
      </c>
      <c r="F48" s="160" t="s">
        <v>44</v>
      </c>
      <c r="G48" s="97" t="s">
        <v>168</v>
      </c>
      <c r="H48" s="98" t="s">
        <v>169</v>
      </c>
      <c r="I48" s="162" t="s">
        <v>42</v>
      </c>
      <c r="J48" s="178">
        <f t="shared" ref="J48" si="9">SUM(K48:O49)</f>
        <v>777.46</v>
      </c>
      <c r="K48" s="148"/>
      <c r="L48" s="137">
        <v>5.31</v>
      </c>
      <c r="M48" s="137">
        <v>426.5</v>
      </c>
      <c r="N48" s="137">
        <v>344.62</v>
      </c>
      <c r="O48" s="139">
        <v>1.03</v>
      </c>
      <c r="P48" s="132">
        <v>250</v>
      </c>
      <c r="Q48" s="128">
        <v>5</v>
      </c>
      <c r="R48" s="128">
        <f>0.05*S48</f>
        <v>9718.25</v>
      </c>
      <c r="S48" s="130">
        <f>250*J48</f>
        <v>194365</v>
      </c>
      <c r="T48" s="74" t="s">
        <v>57</v>
      </c>
      <c r="U48" s="143" t="s">
        <v>51</v>
      </c>
      <c r="W48" s="115"/>
    </row>
    <row r="49" spans="1:21" ht="19.5" customHeight="1" thickBot="1" x14ac:dyDescent="0.3">
      <c r="A49" s="151"/>
      <c r="B49" s="173"/>
      <c r="C49" s="155"/>
      <c r="D49" s="175"/>
      <c r="E49" s="159"/>
      <c r="F49" s="161"/>
      <c r="G49" s="89" t="s">
        <v>167</v>
      </c>
      <c r="H49" s="90" t="s">
        <v>170</v>
      </c>
      <c r="I49" s="199"/>
      <c r="J49" s="179"/>
      <c r="K49" s="206"/>
      <c r="L49" s="146"/>
      <c r="M49" s="146"/>
      <c r="N49" s="146"/>
      <c r="O49" s="147"/>
      <c r="P49" s="133"/>
      <c r="Q49" s="129"/>
      <c r="R49" s="135"/>
      <c r="S49" s="134"/>
      <c r="T49" s="74"/>
      <c r="U49" s="145"/>
    </row>
    <row r="50" spans="1:21" ht="21" hidden="1" customHeight="1" thickBot="1" x14ac:dyDescent="0.3">
      <c r="A50" s="56"/>
      <c r="B50" s="60"/>
      <c r="C50" s="125"/>
      <c r="D50" s="61"/>
      <c r="E50" s="117"/>
      <c r="F50" s="119"/>
      <c r="G50" s="99"/>
      <c r="H50" s="100"/>
      <c r="I50" s="63"/>
      <c r="J50" s="86"/>
      <c r="K50" s="65"/>
      <c r="L50" s="64"/>
      <c r="M50" s="64"/>
      <c r="N50" s="64"/>
      <c r="O50" s="66"/>
      <c r="P50" s="67"/>
      <c r="Q50" s="58"/>
      <c r="R50" s="58"/>
      <c r="S50" s="59"/>
      <c r="T50" s="29"/>
      <c r="U50" s="62"/>
    </row>
    <row r="51" spans="1:21" ht="20.25" customHeight="1" x14ac:dyDescent="0.3">
      <c r="A51" s="221">
        <v>21</v>
      </c>
      <c r="B51" s="152" t="s">
        <v>111</v>
      </c>
      <c r="C51" s="193">
        <v>6.3</v>
      </c>
      <c r="D51" s="156" t="s">
        <v>65</v>
      </c>
      <c r="E51" s="160" t="s">
        <v>112</v>
      </c>
      <c r="F51" s="160" t="s">
        <v>44</v>
      </c>
      <c r="G51" s="88" t="s">
        <v>179</v>
      </c>
      <c r="H51" s="111" t="s">
        <v>181</v>
      </c>
      <c r="I51" s="162" t="s">
        <v>41</v>
      </c>
      <c r="J51" s="164">
        <f>SUM(K51:O51)</f>
        <v>181.60000000000002</v>
      </c>
      <c r="K51" s="223"/>
      <c r="L51" s="214">
        <v>0.1</v>
      </c>
      <c r="M51" s="218">
        <v>175.8</v>
      </c>
      <c r="N51" s="218">
        <v>4.1100000000000003</v>
      </c>
      <c r="O51" s="230">
        <v>1.59</v>
      </c>
      <c r="P51" s="227">
        <v>610</v>
      </c>
      <c r="Q51" s="128">
        <v>5</v>
      </c>
      <c r="R51" s="216">
        <f>0.05*S51</f>
        <v>5538.8000000000011</v>
      </c>
      <c r="S51" s="130">
        <f>610*J51</f>
        <v>110776.00000000001</v>
      </c>
      <c r="T51" s="150" t="s">
        <v>43</v>
      </c>
      <c r="U51" s="143" t="s">
        <v>122</v>
      </c>
    </row>
    <row r="52" spans="1:21" ht="21" customHeight="1" thickBot="1" x14ac:dyDescent="0.35">
      <c r="A52" s="222"/>
      <c r="B52" s="153"/>
      <c r="C52" s="194"/>
      <c r="D52" s="157"/>
      <c r="E52" s="161"/>
      <c r="F52" s="161"/>
      <c r="G52" s="112" t="s">
        <v>180</v>
      </c>
      <c r="H52" s="100" t="s">
        <v>182</v>
      </c>
      <c r="I52" s="163"/>
      <c r="J52" s="165"/>
      <c r="K52" s="224"/>
      <c r="L52" s="215"/>
      <c r="M52" s="218"/>
      <c r="N52" s="218"/>
      <c r="O52" s="230"/>
      <c r="P52" s="228"/>
      <c r="Q52" s="129"/>
      <c r="R52" s="217"/>
      <c r="S52" s="131"/>
      <c r="T52" s="151"/>
      <c r="U52" s="144"/>
    </row>
    <row r="53" spans="1:21" ht="21" thickBot="1" x14ac:dyDescent="0.35">
      <c r="A53" s="30" t="s">
        <v>46</v>
      </c>
      <c r="B53" s="31"/>
      <c r="C53" s="126">
        <f>SUM(C10:C52)</f>
        <v>179.9</v>
      </c>
      <c r="D53" s="80"/>
      <c r="E53" s="120"/>
      <c r="F53" s="31"/>
      <c r="G53" s="32"/>
      <c r="H53" s="32"/>
      <c r="I53" s="33"/>
      <c r="J53" s="45">
        <f>SUM(J10:J52)</f>
        <v>17572.539999999997</v>
      </c>
      <c r="K53" s="45">
        <f t="shared" ref="K53:O53" si="10">SUM(K10:K52)</f>
        <v>0</v>
      </c>
      <c r="L53" s="45">
        <f t="shared" si="10"/>
        <v>2247.2299999999996</v>
      </c>
      <c r="M53" s="45">
        <f t="shared" si="10"/>
        <v>13702.230000000001</v>
      </c>
      <c r="N53" s="45">
        <f t="shared" si="10"/>
        <v>1605.76</v>
      </c>
      <c r="O53" s="45">
        <f t="shared" si="10"/>
        <v>17.32</v>
      </c>
      <c r="P53" s="210"/>
      <c r="Q53" s="211"/>
      <c r="R53" s="34">
        <f>SUM(R10:R52)</f>
        <v>420028.86</v>
      </c>
      <c r="S53" s="34">
        <f>SUM(S10:S52)</f>
        <v>8400566.0200000014</v>
      </c>
      <c r="T53" s="212" t="s">
        <v>47</v>
      </c>
      <c r="U53" s="213"/>
    </row>
    <row r="54" spans="1:21" ht="20.25" x14ac:dyDescent="0.3">
      <c r="A54" s="35"/>
      <c r="B54" s="2"/>
      <c r="C54" s="35"/>
      <c r="D54" s="81" t="s">
        <v>58</v>
      </c>
      <c r="E54" s="48"/>
      <c r="F54" s="35"/>
      <c r="G54" s="36"/>
      <c r="H54" s="54"/>
      <c r="I54" s="2"/>
      <c r="J54" s="37"/>
      <c r="K54" s="35"/>
      <c r="L54" s="37"/>
      <c r="M54" s="37"/>
      <c r="N54" s="37"/>
      <c r="O54" s="37"/>
      <c r="P54" s="50"/>
      <c r="Q54" s="50"/>
      <c r="R54" s="35"/>
      <c r="S54" s="35"/>
      <c r="T54" s="35"/>
      <c r="U54" s="48"/>
    </row>
    <row r="55" spans="1:21" ht="20.25" x14ac:dyDescent="0.3">
      <c r="A55" s="35"/>
      <c r="B55" s="2"/>
      <c r="C55" s="35"/>
      <c r="D55" s="82"/>
      <c r="E55" s="48"/>
      <c r="F55" s="35"/>
      <c r="G55" s="36"/>
      <c r="H55" s="54"/>
      <c r="I55" s="2"/>
      <c r="J55" s="37"/>
      <c r="K55" s="35"/>
      <c r="L55" s="37"/>
      <c r="M55" s="37"/>
      <c r="N55" s="37"/>
      <c r="O55" s="37"/>
      <c r="P55" s="50"/>
      <c r="Q55" s="50"/>
      <c r="R55" s="35"/>
      <c r="S55" s="35"/>
      <c r="T55" s="35"/>
      <c r="U55" s="48"/>
    </row>
    <row r="56" spans="1:21" ht="20.25" x14ac:dyDescent="0.3">
      <c r="A56" s="35"/>
      <c r="B56" s="207" t="s">
        <v>53</v>
      </c>
      <c r="C56" s="207"/>
      <c r="D56" s="207"/>
      <c r="E56" s="207"/>
      <c r="F56" s="55"/>
      <c r="H56" s="54"/>
      <c r="I56" s="39"/>
      <c r="J56" s="40"/>
      <c r="K56" s="208"/>
      <c r="L56" s="207"/>
      <c r="M56" s="208"/>
      <c r="N56" s="207"/>
      <c r="O56" s="208"/>
      <c r="P56" s="208"/>
      <c r="Q56" s="39"/>
      <c r="R56" s="39"/>
      <c r="S56" s="38" t="s">
        <v>48</v>
      </c>
      <c r="T56" s="38"/>
      <c r="U56" s="48"/>
    </row>
    <row r="57" spans="1:21" ht="21" thickBot="1" x14ac:dyDescent="0.35">
      <c r="A57" s="35"/>
      <c r="B57" s="207" t="s">
        <v>49</v>
      </c>
      <c r="C57" s="207"/>
      <c r="D57" s="207"/>
      <c r="E57" s="207"/>
      <c r="F57" s="39"/>
      <c r="G57" s="41"/>
      <c r="I57" s="39"/>
      <c r="J57" s="40"/>
      <c r="K57" s="39"/>
      <c r="L57" s="39"/>
      <c r="M57" s="42"/>
      <c r="N57" s="209"/>
      <c r="O57" s="209"/>
      <c r="P57" s="43"/>
      <c r="Q57" s="39"/>
      <c r="R57" s="39"/>
      <c r="S57" s="38" t="s">
        <v>50</v>
      </c>
      <c r="T57" s="38"/>
      <c r="U57" s="48"/>
    </row>
    <row r="58" spans="1:21" ht="20.25" x14ac:dyDescent="0.3">
      <c r="A58" s="35"/>
      <c r="B58" s="2"/>
      <c r="C58" s="35"/>
      <c r="D58" s="83"/>
      <c r="E58" s="121"/>
      <c r="F58" s="35"/>
      <c r="G58" s="36"/>
      <c r="H58" s="57"/>
      <c r="I58" s="35"/>
      <c r="J58" s="44"/>
      <c r="K58" s="35"/>
      <c r="L58" s="35"/>
      <c r="M58" s="35"/>
      <c r="N58" s="35"/>
      <c r="O58" s="35"/>
      <c r="P58" s="43"/>
      <c r="Q58" s="35"/>
      <c r="R58" s="35"/>
      <c r="S58" s="35"/>
      <c r="T58" s="35"/>
      <c r="U58" s="48"/>
    </row>
  </sheetData>
  <mergeCells count="382">
    <mergeCell ref="S18:S19"/>
    <mergeCell ref="R18:R19"/>
    <mergeCell ref="P30:P31"/>
    <mergeCell ref="S30:S31"/>
    <mergeCell ref="R30:R31"/>
    <mergeCell ref="P38:P39"/>
    <mergeCell ref="S38:S39"/>
    <mergeCell ref="R38:R39"/>
    <mergeCell ref="I44:I45"/>
    <mergeCell ref="J26:J27"/>
    <mergeCell ref="J40:J41"/>
    <mergeCell ref="J42:J43"/>
    <mergeCell ref="J44:J45"/>
    <mergeCell ref="K30:K31"/>
    <mergeCell ref="L30:L31"/>
    <mergeCell ref="M30:M31"/>
    <mergeCell ref="N30:N31"/>
    <mergeCell ref="M20:M21"/>
    <mergeCell ref="N20:N21"/>
    <mergeCell ref="O20:O21"/>
    <mergeCell ref="O28:O29"/>
    <mergeCell ref="L20:L21"/>
    <mergeCell ref="K20:K21"/>
    <mergeCell ref="K28:K29"/>
    <mergeCell ref="I48:I49"/>
    <mergeCell ref="I32:I33"/>
    <mergeCell ref="I46:I47"/>
    <mergeCell ref="I34:I35"/>
    <mergeCell ref="C44:C45"/>
    <mergeCell ref="R20:R21"/>
    <mergeCell ref="S20:S21"/>
    <mergeCell ref="S28:S29"/>
    <mergeCell ref="R28:R29"/>
    <mergeCell ref="I22:I23"/>
    <mergeCell ref="I24:I25"/>
    <mergeCell ref="I26:I27"/>
    <mergeCell ref="I28:I29"/>
    <mergeCell ref="I36:I37"/>
    <mergeCell ref="I30:I31"/>
    <mergeCell ref="I38:I39"/>
    <mergeCell ref="I40:I41"/>
    <mergeCell ref="I42:I43"/>
    <mergeCell ref="M38:M39"/>
    <mergeCell ref="K38:K39"/>
    <mergeCell ref="L38:L39"/>
    <mergeCell ref="J38:J39"/>
    <mergeCell ref="J22:J23"/>
    <mergeCell ref="J24:J25"/>
    <mergeCell ref="D12:D13"/>
    <mergeCell ref="E12:E13"/>
    <mergeCell ref="F12:F13"/>
    <mergeCell ref="I12:I13"/>
    <mergeCell ref="J12:J13"/>
    <mergeCell ref="K12:K13"/>
    <mergeCell ref="B12:B13"/>
    <mergeCell ref="O12:O13"/>
    <mergeCell ref="P20:P21"/>
    <mergeCell ref="I18:I19"/>
    <mergeCell ref="I20:I21"/>
    <mergeCell ref="M18:M19"/>
    <mergeCell ref="L12:L13"/>
    <mergeCell ref="M12:M13"/>
    <mergeCell ref="C12:C13"/>
    <mergeCell ref="E18:E19"/>
    <mergeCell ref="F18:F19"/>
    <mergeCell ref="E20:E21"/>
    <mergeCell ref="F20:F21"/>
    <mergeCell ref="J18:J19"/>
    <mergeCell ref="J20:J21"/>
    <mergeCell ref="L18:L19"/>
    <mergeCell ref="K18:K19"/>
    <mergeCell ref="O16:O17"/>
    <mergeCell ref="S10:S11"/>
    <mergeCell ref="T51:T52"/>
    <mergeCell ref="U51:U52"/>
    <mergeCell ref="U10:U11"/>
    <mergeCell ref="U12:U13"/>
    <mergeCell ref="N12:N13"/>
    <mergeCell ref="P12:P13"/>
    <mergeCell ref="Q12:Q13"/>
    <mergeCell ref="R12:R13"/>
    <mergeCell ref="S12:S13"/>
    <mergeCell ref="T12:T13"/>
    <mergeCell ref="P10:P11"/>
    <mergeCell ref="N10:N11"/>
    <mergeCell ref="O10:O11"/>
    <mergeCell ref="P28:P29"/>
    <mergeCell ref="Q10:Q11"/>
    <mergeCell ref="R10:R11"/>
    <mergeCell ref="N51:N52"/>
    <mergeCell ref="O51:O52"/>
    <mergeCell ref="P51:P52"/>
    <mergeCell ref="N38:N39"/>
    <mergeCell ref="O38:O39"/>
    <mergeCell ref="N18:N19"/>
    <mergeCell ref="P18:P19"/>
    <mergeCell ref="M10:M11"/>
    <mergeCell ref="M48:M49"/>
    <mergeCell ref="C14:C15"/>
    <mergeCell ref="B10:B11"/>
    <mergeCell ref="C10:C11"/>
    <mergeCell ref="D10:D11"/>
    <mergeCell ref="A51:A52"/>
    <mergeCell ref="A16:A17"/>
    <mergeCell ref="A14:A15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K51:K52"/>
    <mergeCell ref="K14:K15"/>
    <mergeCell ref="A10:A11"/>
    <mergeCell ref="B14:B15"/>
    <mergeCell ref="E14:E15"/>
    <mergeCell ref="J14:J15"/>
    <mergeCell ref="B56:E56"/>
    <mergeCell ref="K56:L56"/>
    <mergeCell ref="M56:N56"/>
    <mergeCell ref="O56:P56"/>
    <mergeCell ref="B57:E57"/>
    <mergeCell ref="N57:O57"/>
    <mergeCell ref="P53:Q53"/>
    <mergeCell ref="T53:U53"/>
    <mergeCell ref="L51:L52"/>
    <mergeCell ref="Q51:Q52"/>
    <mergeCell ref="R51:R52"/>
    <mergeCell ref="S51:S52"/>
    <mergeCell ref="F51:F52"/>
    <mergeCell ref="I51:I52"/>
    <mergeCell ref="M51:M52"/>
    <mergeCell ref="J51:J52"/>
    <mergeCell ref="A2:U2"/>
    <mergeCell ref="A3:U3"/>
    <mergeCell ref="F4:P4"/>
    <mergeCell ref="K6:O6"/>
    <mergeCell ref="B51:B52"/>
    <mergeCell ref="C51:C52"/>
    <mergeCell ref="D51:D52"/>
    <mergeCell ref="E51:E52"/>
    <mergeCell ref="D14:D15"/>
    <mergeCell ref="T10:T11"/>
    <mergeCell ref="E10:E11"/>
    <mergeCell ref="F10:F11"/>
    <mergeCell ref="I10:I11"/>
    <mergeCell ref="Q14:Q15"/>
    <mergeCell ref="F14:F15"/>
    <mergeCell ref="I14:I15"/>
    <mergeCell ref="K10:K11"/>
    <mergeCell ref="L10:L11"/>
    <mergeCell ref="M14:M15"/>
    <mergeCell ref="N14:N15"/>
    <mergeCell ref="L14:L15"/>
    <mergeCell ref="J10:J11"/>
    <mergeCell ref="L48:L49"/>
    <mergeCell ref="K48:K49"/>
    <mergeCell ref="A36:A37"/>
    <mergeCell ref="A38:A39"/>
    <mergeCell ref="A40:A41"/>
    <mergeCell ref="A42:A43"/>
    <mergeCell ref="A44:A45"/>
    <mergeCell ref="A46:A47"/>
    <mergeCell ref="A48:A49"/>
    <mergeCell ref="B18:B19"/>
    <mergeCell ref="D18:D19"/>
    <mergeCell ref="D28:D29"/>
    <mergeCell ref="B34:B35"/>
    <mergeCell ref="D34:D35"/>
    <mergeCell ref="B40:B41"/>
    <mergeCell ref="D40:D41"/>
    <mergeCell ref="B46:B47"/>
    <mergeCell ref="D46:D47"/>
    <mergeCell ref="C18:C19"/>
    <mergeCell ref="C20:C21"/>
    <mergeCell ref="C22:C23"/>
    <mergeCell ref="C24:C25"/>
    <mergeCell ref="C26:C27"/>
    <mergeCell ref="B20:B21"/>
    <mergeCell ref="D20:D21"/>
    <mergeCell ref="B22:B23"/>
    <mergeCell ref="D22:D23"/>
    <mergeCell ref="E22:E23"/>
    <mergeCell ref="F22:F23"/>
    <mergeCell ref="B24:B25"/>
    <mergeCell ref="D24:D25"/>
    <mergeCell ref="E24:E25"/>
    <mergeCell ref="F24:F25"/>
    <mergeCell ref="B26:B27"/>
    <mergeCell ref="D26:D27"/>
    <mergeCell ref="E26:E27"/>
    <mergeCell ref="F26:F27"/>
    <mergeCell ref="J46:J47"/>
    <mergeCell ref="J48:J49"/>
    <mergeCell ref="J28:J29"/>
    <mergeCell ref="J30:J31"/>
    <mergeCell ref="J32:J33"/>
    <mergeCell ref="J34:J35"/>
    <mergeCell ref="J36:J37"/>
    <mergeCell ref="E28:E29"/>
    <mergeCell ref="B28:B29"/>
    <mergeCell ref="B30:B31"/>
    <mergeCell ref="D30:D31"/>
    <mergeCell ref="E30:E31"/>
    <mergeCell ref="F30:F31"/>
    <mergeCell ref="B32:B33"/>
    <mergeCell ref="D32:D33"/>
    <mergeCell ref="E32:E33"/>
    <mergeCell ref="F32:F33"/>
    <mergeCell ref="C28:C29"/>
    <mergeCell ref="C30:C31"/>
    <mergeCell ref="C32:C33"/>
    <mergeCell ref="E34:E35"/>
    <mergeCell ref="F34:F35"/>
    <mergeCell ref="B36:B37"/>
    <mergeCell ref="D36:D37"/>
    <mergeCell ref="E36:E37"/>
    <mergeCell ref="F36:F37"/>
    <mergeCell ref="B38:B39"/>
    <mergeCell ref="D38:D39"/>
    <mergeCell ref="E38:E39"/>
    <mergeCell ref="F38:F39"/>
    <mergeCell ref="C38:C39"/>
    <mergeCell ref="C34:C35"/>
    <mergeCell ref="C36:C37"/>
    <mergeCell ref="E46:E47"/>
    <mergeCell ref="F46:F47"/>
    <mergeCell ref="B48:B49"/>
    <mergeCell ref="D48:D49"/>
    <mergeCell ref="E48:E49"/>
    <mergeCell ref="F48:F49"/>
    <mergeCell ref="C48:C49"/>
    <mergeCell ref="C46:C47"/>
    <mergeCell ref="C40:C41"/>
    <mergeCell ref="C42:C43"/>
    <mergeCell ref="E40:E41"/>
    <mergeCell ref="F40:F41"/>
    <mergeCell ref="B42:B43"/>
    <mergeCell ref="D42:D43"/>
    <mergeCell ref="E42:E43"/>
    <mergeCell ref="F42:F43"/>
    <mergeCell ref="B44:B45"/>
    <mergeCell ref="D44:D45"/>
    <mergeCell ref="E44:E45"/>
    <mergeCell ref="F44:F45"/>
    <mergeCell ref="L28:L29"/>
    <mergeCell ref="M28:M29"/>
    <mergeCell ref="N28:N29"/>
    <mergeCell ref="K26:K27"/>
    <mergeCell ref="L26:L27"/>
    <mergeCell ref="M26:M27"/>
    <mergeCell ref="N26:N27"/>
    <mergeCell ref="M22:M23"/>
    <mergeCell ref="N22:N23"/>
    <mergeCell ref="K22:K23"/>
    <mergeCell ref="L22:L23"/>
    <mergeCell ref="K36:K37"/>
    <mergeCell ref="L36:L37"/>
    <mergeCell ref="M36:M37"/>
    <mergeCell ref="N36:N37"/>
    <mergeCell ref="O36:O37"/>
    <mergeCell ref="K40:K41"/>
    <mergeCell ref="L40:L41"/>
    <mergeCell ref="M40:M41"/>
    <mergeCell ref="N40:N41"/>
    <mergeCell ref="P16:P17"/>
    <mergeCell ref="Q16:Q17"/>
    <mergeCell ref="R16:R17"/>
    <mergeCell ref="S16:S17"/>
    <mergeCell ref="T16:T17"/>
    <mergeCell ref="U16:U17"/>
    <mergeCell ref="B16:B17"/>
    <mergeCell ref="A12:A13"/>
    <mergeCell ref="C16:C17"/>
    <mergeCell ref="D16:D17"/>
    <mergeCell ref="E16:E17"/>
    <mergeCell ref="F16:F17"/>
    <mergeCell ref="I16:I17"/>
    <mergeCell ref="J16:J17"/>
    <mergeCell ref="K16:K17"/>
    <mergeCell ref="L16:L17"/>
    <mergeCell ref="M16:M17"/>
    <mergeCell ref="N16:N17"/>
    <mergeCell ref="O14:O15"/>
    <mergeCell ref="P14:P15"/>
    <mergeCell ref="R14:R15"/>
    <mergeCell ref="U14:U15"/>
    <mergeCell ref="T14:T15"/>
    <mergeCell ref="S14:S15"/>
    <mergeCell ref="Q36:Q37"/>
    <mergeCell ref="Q38:Q39"/>
    <mergeCell ref="Q40:Q41"/>
    <mergeCell ref="Q42:Q43"/>
    <mergeCell ref="Q44:Q45"/>
    <mergeCell ref="Q46:Q47"/>
    <mergeCell ref="Q48:Q49"/>
    <mergeCell ref="Q18:Q19"/>
    <mergeCell ref="Q20:Q21"/>
    <mergeCell ref="Q22:Q23"/>
    <mergeCell ref="Q24:Q25"/>
    <mergeCell ref="Q26:Q27"/>
    <mergeCell ref="Q28:Q29"/>
    <mergeCell ref="Q30:Q31"/>
    <mergeCell ref="Q32:Q33"/>
    <mergeCell ref="Q34:Q35"/>
    <mergeCell ref="N48:N49"/>
    <mergeCell ref="O48:O49"/>
    <mergeCell ref="L42:L43"/>
    <mergeCell ref="M42:M43"/>
    <mergeCell ref="N42:N43"/>
    <mergeCell ref="K42:K43"/>
    <mergeCell ref="K24:K25"/>
    <mergeCell ref="L24:L25"/>
    <mergeCell ref="M24:M25"/>
    <mergeCell ref="N24:N25"/>
    <mergeCell ref="K46:K47"/>
    <mergeCell ref="L46:L47"/>
    <mergeCell ref="M46:M47"/>
    <mergeCell ref="N46:N47"/>
    <mergeCell ref="O46:O47"/>
    <mergeCell ref="K32:K33"/>
    <mergeCell ref="L32:L33"/>
    <mergeCell ref="M32:M33"/>
    <mergeCell ref="N32:N33"/>
    <mergeCell ref="O32:O33"/>
    <mergeCell ref="K44:K45"/>
    <mergeCell ref="L44:L45"/>
    <mergeCell ref="M44:M45"/>
    <mergeCell ref="N44:N45"/>
    <mergeCell ref="U46:U47"/>
    <mergeCell ref="U48:U49"/>
    <mergeCell ref="U18:U19"/>
    <mergeCell ref="U20:U21"/>
    <mergeCell ref="U22:U23"/>
    <mergeCell ref="U24:U25"/>
    <mergeCell ref="U44:U45"/>
    <mergeCell ref="U30:U31"/>
    <mergeCell ref="U28:U29"/>
    <mergeCell ref="U26:U27"/>
    <mergeCell ref="U34:U35"/>
    <mergeCell ref="U36:U37"/>
    <mergeCell ref="U38:U39"/>
    <mergeCell ref="U40:U41"/>
    <mergeCell ref="U42:U43"/>
    <mergeCell ref="M34:M35"/>
    <mergeCell ref="N34:N35"/>
    <mergeCell ref="O34:O35"/>
    <mergeCell ref="P22:P23"/>
    <mergeCell ref="P32:P33"/>
    <mergeCell ref="P40:P41"/>
    <mergeCell ref="P46:P47"/>
    <mergeCell ref="P26:P27"/>
    <mergeCell ref="P44:P45"/>
    <mergeCell ref="P36:P37"/>
    <mergeCell ref="P34:P35"/>
    <mergeCell ref="R22:R23"/>
    <mergeCell ref="S22:S23"/>
    <mergeCell ref="R26:R27"/>
    <mergeCell ref="S26:S27"/>
    <mergeCell ref="R32:R33"/>
    <mergeCell ref="S32:S33"/>
    <mergeCell ref="R36:R37"/>
    <mergeCell ref="S36:S37"/>
    <mergeCell ref="R40:R41"/>
    <mergeCell ref="S40:S41"/>
    <mergeCell ref="S34:S35"/>
    <mergeCell ref="R34:R35"/>
    <mergeCell ref="S24:S25"/>
    <mergeCell ref="R24:R25"/>
    <mergeCell ref="R44:R45"/>
    <mergeCell ref="S44:S45"/>
    <mergeCell ref="R46:R47"/>
    <mergeCell ref="S46:S47"/>
    <mergeCell ref="P48:P49"/>
    <mergeCell ref="S48:S49"/>
    <mergeCell ref="R48:R49"/>
    <mergeCell ref="P42:P43"/>
    <mergeCell ref="R42:R43"/>
    <mergeCell ref="S42:S43"/>
  </mergeCells>
  <phoneticPr fontId="13" type="noConversion"/>
  <pageMargins left="0.23622047244094491" right="0.23622047244094491" top="0.39370078740157483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17.12.2025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</dc:creator>
  <cp:lastModifiedBy>Stejarul Rupea</cp:lastModifiedBy>
  <cp:lastPrinted>2025-11-28T07:07:10Z</cp:lastPrinted>
  <dcterms:created xsi:type="dcterms:W3CDTF">2015-06-05T18:17:20Z</dcterms:created>
  <dcterms:modified xsi:type="dcterms:W3CDTF">2025-12-09T12:10:53Z</dcterms:modified>
</cp:coreProperties>
</file>