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OND FORESTIER\Licitatii\Organizare licitatie\LICITATII FASONATE\Licitatii fasonate 2026\"/>
    </mc:Choice>
  </mc:AlternateContent>
  <xr:revisionPtr revIDLastSave="0" documentId="13_ncr:1_{A5CCD3C9-2FDC-460C-B594-A69B36217BBA}" xr6:coauthVersionLast="47" xr6:coauthVersionMax="47" xr10:uidLastSave="{00000000-0000-0000-0000-000000000000}"/>
  <bookViews>
    <workbookView xWindow="-120" yWindow="-120" windowWidth="29040" windowHeight="15720" tabRatio="602" firstSheet="1" activeTab="1" xr2:uid="{00000000-000D-0000-FFFF-FFFF00000000}"/>
  </bookViews>
  <sheets>
    <sheet name="lic noe 2015" sheetId="3" state="hidden" r:id="rId1"/>
    <sheet name="24.06.2026" sheetId="4" r:id="rId2"/>
    <sheet name="dgm " sheetId="10" r:id="rId3"/>
    <sheet name="calcul coaja " sheetId="5" state="hidden" r:id="rId4"/>
    <sheet name="analiza oferte " sheetId="9" state="hidden" r:id="rId5"/>
    <sheet name="garantii" sheetId="7" state="hidden" r:id="rId6"/>
    <sheet name="Anexa 1_adjudecare" sheetId="8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4" l="1"/>
  <c r="J13" i="4"/>
  <c r="J12" i="4"/>
  <c r="I12" i="4"/>
  <c r="G14" i="4"/>
  <c r="A64" i="10"/>
  <c r="I14" i="4" l="1"/>
  <c r="J14" i="4"/>
  <c r="N12" i="8" l="1"/>
  <c r="G12" i="8"/>
  <c r="I12" i="8"/>
  <c r="J12" i="8"/>
  <c r="M10" i="7"/>
  <c r="L10" i="7"/>
  <c r="I10" i="7"/>
  <c r="H10" i="7"/>
  <c r="G9" i="7"/>
  <c r="K8" i="7"/>
  <c r="G8" i="7"/>
  <c r="G10" i="7"/>
  <c r="J10" i="5"/>
  <c r="K10" i="5"/>
  <c r="J13" i="5"/>
  <c r="K13" i="5"/>
  <c r="J14" i="5"/>
  <c r="K14" i="5"/>
  <c r="J15" i="5"/>
  <c r="K15" i="5"/>
  <c r="J16" i="5"/>
  <c r="K16" i="5"/>
  <c r="J17" i="5"/>
  <c r="K17" i="5"/>
  <c r="J18" i="5"/>
  <c r="K18" i="5"/>
  <c r="J21" i="5"/>
  <c r="K21" i="5"/>
  <c r="J9" i="5"/>
  <c r="K9" i="5"/>
  <c r="G22" i="5"/>
  <c r="K12" i="3"/>
  <c r="K13" i="3"/>
  <c r="K14" i="3"/>
  <c r="K15" i="3"/>
  <c r="K16" i="3"/>
  <c r="K17" i="3"/>
  <c r="K18" i="3"/>
  <c r="G19" i="3"/>
  <c r="H19" i="3"/>
  <c r="I19" i="3"/>
  <c r="K19" i="3"/>
</calcChain>
</file>

<file path=xl/sharedStrings.xml><?xml version="1.0" encoding="utf-8"?>
<sst xmlns="http://schemas.openxmlformats.org/spreadsheetml/2006/main" count="285" uniqueCount="153">
  <si>
    <t xml:space="preserve">Specia </t>
  </si>
  <si>
    <t xml:space="preserve">Sortimentul </t>
  </si>
  <si>
    <t xml:space="preserve">Volum </t>
  </si>
  <si>
    <t xml:space="preserve">Locatia </t>
  </si>
  <si>
    <t>depozitului</t>
  </si>
  <si>
    <t>Valoare</t>
  </si>
  <si>
    <t>totala</t>
  </si>
  <si>
    <t xml:space="preserve">Proprietar </t>
  </si>
  <si>
    <t xml:space="preserve">Total </t>
  </si>
  <si>
    <t>nr.</t>
  </si>
  <si>
    <t xml:space="preserve">Lotul </t>
  </si>
  <si>
    <t xml:space="preserve">pret de pornire  </t>
  </si>
  <si>
    <t xml:space="preserve"> -Fara TVA(ron)</t>
  </si>
  <si>
    <t>APV nr.</t>
  </si>
  <si>
    <t>(Conf. SUMAL)</t>
  </si>
  <si>
    <t>UB/u.a.</t>
  </si>
  <si>
    <t>Felul</t>
  </si>
  <si>
    <t>taierii</t>
  </si>
  <si>
    <t>Presedinte comisie de licitatie</t>
  </si>
  <si>
    <t>ing. Curticapean Ovidiu</t>
  </si>
  <si>
    <t>RPLP Stejarul R.A.</t>
  </si>
  <si>
    <r>
      <t xml:space="preserve">In cazul in care volumul de masa lemnoasa adjudecat de un agent economic </t>
    </r>
    <r>
      <rPr>
        <b/>
        <sz val="8"/>
        <rFont val="Arial"/>
        <family val="2"/>
        <charset val="238"/>
      </rPr>
      <t>este mai mare de 300 mc</t>
    </r>
    <r>
      <rPr>
        <sz val="8"/>
        <rFont val="Arial"/>
        <family val="2"/>
        <charset val="238"/>
      </rPr>
      <t xml:space="preserve"> , livrarea acesteia se va face in baza unui contract ce se incheie la data adjudecarii .</t>
    </r>
  </si>
  <si>
    <r>
      <t>Livrarea masei lemnoase se face in termen de maxim</t>
    </r>
    <r>
      <rPr>
        <b/>
        <sz val="8"/>
        <rFont val="Arial"/>
        <family val="2"/>
        <charset val="238"/>
      </rPr>
      <t xml:space="preserve"> 60 de zile </t>
    </r>
    <r>
      <rPr>
        <sz val="8"/>
        <rFont val="Arial"/>
        <family val="2"/>
        <charset val="238"/>
      </rPr>
      <t>calendaristice . La livrare agentul economic care a adjudecat masa lemnoasa este obligat sa asigure plata contravalorii acesteia .</t>
    </r>
  </si>
  <si>
    <r>
      <t>**Nota :</t>
    </r>
    <r>
      <rPr>
        <sz val="8"/>
        <rFont val="Arial"/>
        <family val="2"/>
        <charset val="238"/>
      </rPr>
      <t xml:space="preserve"> In cazul in care volumul de masa lemnoasa adjudecat de un agent economic</t>
    </r>
    <r>
      <rPr>
        <b/>
        <sz val="8"/>
        <rFont val="Arial"/>
        <family val="2"/>
        <charset val="238"/>
      </rPr>
      <t xml:space="preserve">  este mai mic sau egal cu 300 mc</t>
    </r>
    <r>
      <rPr>
        <sz val="8"/>
        <rFont val="Arial"/>
        <family val="2"/>
        <charset val="238"/>
      </rPr>
      <t xml:space="preserve"> , livrarea se face in baza procesului -verbal de licitatie , in termen de</t>
    </r>
  </si>
  <si>
    <r>
      <t xml:space="preserve"> maxim</t>
    </r>
    <r>
      <rPr>
        <b/>
        <sz val="8"/>
        <rFont val="Arial"/>
        <family val="2"/>
        <charset val="238"/>
      </rPr>
      <t xml:space="preserve"> 30 zile </t>
    </r>
    <r>
      <rPr>
        <sz val="8"/>
        <rFont val="Arial"/>
        <family val="2"/>
        <charset val="238"/>
      </rPr>
      <t>lucratoare de la data adjudecarii .La livrare agentul economic care a adjudecat  masa lemnoasa este obligat sa asigure plata contravalorii acesteia.</t>
    </r>
  </si>
  <si>
    <t>Gorun</t>
  </si>
  <si>
    <t>Ig</t>
  </si>
  <si>
    <t>net -mc</t>
  </si>
  <si>
    <t>Primaria Jibert</t>
  </si>
  <si>
    <t>Lemn rotund pentru industrializare , Clasa C, Gorun ,D&gt;24Cm</t>
  </si>
  <si>
    <t>Coaja</t>
  </si>
  <si>
    <t>(mc)</t>
  </si>
  <si>
    <t xml:space="preserve">Volum brut </t>
  </si>
  <si>
    <t>DAF Gloduri</t>
  </si>
  <si>
    <t>DAF Fata Deasa</t>
  </si>
  <si>
    <t>Bun/74B,75C,79,81A,82</t>
  </si>
  <si>
    <t>Jib/26B,27B,42AB,43AB,44</t>
  </si>
  <si>
    <t>Primaria Bunesti</t>
  </si>
  <si>
    <t>Jib//42-62A</t>
  </si>
  <si>
    <t>DAF Jibert Centura</t>
  </si>
  <si>
    <t>Lemn rotund pentru industrializare , Clasa C,Fag ,D&gt;24Cm</t>
  </si>
  <si>
    <t>Jib/18A,19,20</t>
  </si>
  <si>
    <t>Jib/24BCE,25A</t>
  </si>
  <si>
    <t>Dr.Pamant Daisoara Dacia</t>
  </si>
  <si>
    <t>Dr. Pamant Daisoara</t>
  </si>
  <si>
    <t>Jib./96C,97</t>
  </si>
  <si>
    <t>DAF Vata Valchidului</t>
  </si>
  <si>
    <t>Lista sortimentelor fasonate la drum auto , pentru  licitatia din data de 12.11.2015, ora 12.40</t>
  </si>
  <si>
    <t>Fag</t>
  </si>
  <si>
    <t>Lemn rotund pentru industrializare , Clasa C, Gorun ,D&gt;18Cm</t>
  </si>
  <si>
    <t>Bun/97B</t>
  </si>
  <si>
    <t>Bun/31</t>
  </si>
  <si>
    <t>Lemn rotund pentru industrializare , Clasa C, Fag,D&gt;18Cm</t>
  </si>
  <si>
    <t>Lemn rotund pentru industrializare , Clasa C, Fag ,D&gt;18Cm</t>
  </si>
  <si>
    <t>Bun/32</t>
  </si>
  <si>
    <t>Bun/52C,55C,56A</t>
  </si>
  <si>
    <t>Lemn rotund pentru industrializare , Clasa C,Gorun ,D&gt;18Cm</t>
  </si>
  <si>
    <t>Bun/74A,77B,78C</t>
  </si>
  <si>
    <t>Bun/130A,143DE</t>
  </si>
  <si>
    <t>AccI</t>
  </si>
  <si>
    <t>Ticus/66C</t>
  </si>
  <si>
    <t>Voum</t>
  </si>
  <si>
    <t>brut</t>
  </si>
  <si>
    <t xml:space="preserve">Pret de pornire  </t>
  </si>
  <si>
    <t xml:space="preserve">Pret pornire </t>
  </si>
  <si>
    <t>coaja-lei/mc</t>
  </si>
  <si>
    <t xml:space="preserve"> -Fara TVA(ron/mcnet)</t>
  </si>
  <si>
    <t>Lemn rotud  pentru idustrialzare , Clasa C, Gorun , D, &gt;18cm</t>
  </si>
  <si>
    <t>Bun/143A</t>
  </si>
  <si>
    <t>Bu/63AB</t>
  </si>
  <si>
    <t>Bun/61</t>
  </si>
  <si>
    <t>Acc I</t>
  </si>
  <si>
    <t>Bun/98B</t>
  </si>
  <si>
    <t>Bun/120A,121A,122</t>
  </si>
  <si>
    <t>Bun/120A,121A,123</t>
  </si>
  <si>
    <t>net -(mc)</t>
  </si>
  <si>
    <t xml:space="preserve">Volum  </t>
  </si>
  <si>
    <t>Lemn rotud  pentru idustrializare , Clasa C, Gorun , D, &gt;18cm</t>
  </si>
  <si>
    <t xml:space="preserve">RPLP Stejarul R.A. </t>
  </si>
  <si>
    <t>Pret  coaja</t>
  </si>
  <si>
    <t xml:space="preserve">picior </t>
  </si>
  <si>
    <t xml:space="preserve">Valoare </t>
  </si>
  <si>
    <t>prestatie</t>
  </si>
  <si>
    <t>Profit 5%</t>
  </si>
  <si>
    <t>Total pret</t>
  </si>
  <si>
    <t>coaja</t>
  </si>
  <si>
    <t xml:space="preserve">Calculul pretului de pornire pentru coaja </t>
  </si>
  <si>
    <t>-</t>
  </si>
  <si>
    <t>(la val cj +prest)</t>
  </si>
  <si>
    <t xml:space="preserve">Garantie </t>
  </si>
  <si>
    <t>GARANTII DE LICITATIE</t>
  </si>
  <si>
    <t>Pret de adjudecare  (lei/mc)</t>
  </si>
  <si>
    <t>Pret</t>
  </si>
  <si>
    <t>pornire</t>
  </si>
  <si>
    <t>adjudecat</t>
  </si>
  <si>
    <t>Valoare adj</t>
  </si>
  <si>
    <t>vol.net</t>
  </si>
  <si>
    <t>Coaja lemn lucru</t>
  </si>
  <si>
    <t>volum</t>
  </si>
  <si>
    <t>pret pornire</t>
  </si>
  <si>
    <t>coefic.adj</t>
  </si>
  <si>
    <t>Lot</t>
  </si>
  <si>
    <t xml:space="preserve">Adjudecant </t>
  </si>
  <si>
    <t>R.P.L.P. Stejarul R.A.</t>
  </si>
  <si>
    <t xml:space="preserve">intocmit </t>
  </si>
  <si>
    <t xml:space="preserve">TOTAL </t>
  </si>
  <si>
    <t>val.adj/mc</t>
  </si>
  <si>
    <t>Val. Totala cj</t>
  </si>
  <si>
    <t>contr. 5%</t>
  </si>
  <si>
    <t xml:space="preserve">Tabelul  nr 1 la anunt </t>
  </si>
  <si>
    <t xml:space="preserve">Firme/Loturi </t>
  </si>
  <si>
    <t xml:space="preserve">Situatia Ofertelor pe loturi si ofertanti (Anexa la p.v. De licitatie ) </t>
  </si>
  <si>
    <t xml:space="preserve">ing. Curticapean Ovidiu </t>
  </si>
  <si>
    <t>Anexa 2</t>
  </si>
  <si>
    <t>Anexa -</t>
  </si>
  <si>
    <t>Volum net/brut</t>
  </si>
  <si>
    <t xml:space="preserve">volum brut </t>
  </si>
  <si>
    <t>volum brut</t>
  </si>
  <si>
    <t xml:space="preserve">Lot </t>
  </si>
  <si>
    <t>Com Bun/95B</t>
  </si>
  <si>
    <t>Pr.2</t>
  </si>
  <si>
    <t xml:space="preserve">DAF Zmeu </t>
  </si>
  <si>
    <t>fag</t>
  </si>
  <si>
    <t>Lemn rotund pentru industrializare , Clasa C, fa,D&gt;24Cm</t>
  </si>
  <si>
    <t>217</t>
  </si>
  <si>
    <t>167</t>
  </si>
  <si>
    <t>1790</t>
  </si>
  <si>
    <t>1658</t>
  </si>
  <si>
    <t>Anexa 1 la pv de negociere  nr.........../27.11.2020</t>
  </si>
  <si>
    <t>Lemn rotund pentru industrializare , Clasa C,D&gt;24Cm</t>
  </si>
  <si>
    <t>(Conf. SUMAL)/UB/u.a</t>
  </si>
  <si>
    <t>Go(s)</t>
  </si>
  <si>
    <t>Director - sef ocol</t>
  </si>
  <si>
    <t>Ing. Ilovan Cosmin</t>
  </si>
  <si>
    <t>Intocmit</t>
  </si>
  <si>
    <t>Ing. Curticapean Ovidiu</t>
  </si>
  <si>
    <t>Lemn rotund pentru industrializare , Clasa C ,D&gt;24Cm</t>
  </si>
  <si>
    <t>Locatia depozitului</t>
  </si>
  <si>
    <t>denumire loc</t>
  </si>
  <si>
    <t>Coordonate GPS</t>
  </si>
  <si>
    <t xml:space="preserve">Acc I </t>
  </si>
  <si>
    <t xml:space="preserve"> Fara TVA(ron/mc)</t>
  </si>
  <si>
    <t>Nr.1758/ 05.06.2026</t>
  </si>
  <si>
    <t>2500193500320/II Com. Jiberti /64ABCD</t>
  </si>
  <si>
    <t>2500193500230/II Com. Jiberti /23ABC,24B</t>
  </si>
  <si>
    <t>DAF Vitelu</t>
  </si>
  <si>
    <t>DP Jibert</t>
  </si>
  <si>
    <t xml:space="preserve">, </t>
  </si>
  <si>
    <t>46,000204; 25.151989</t>
  </si>
  <si>
    <t xml:space="preserve">Comuna Jibert </t>
  </si>
  <si>
    <t>Lista sortimentelor fasonate la drum auto, pentru licitatia din data de 24.06.2026, ora 12.00</t>
  </si>
  <si>
    <t>45.997650, 25.038854</t>
  </si>
  <si>
    <t>St(s)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</si>
</sst>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;[Red]0.00"/>
    <numFmt numFmtId="166" formatCode="0;[Red]0"/>
    <numFmt numFmtId="167" formatCode="0.0;[Red]0.0"/>
  </numFmts>
  <fonts count="33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</font>
    <font>
      <b/>
      <sz val="11"/>
      <color indexed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</font>
    <font>
      <b/>
      <sz val="14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color rgb="FFFF0000"/>
      <name val="Arial"/>
      <family val="2"/>
      <charset val="238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9" fillId="0" borderId="0" xfId="0" applyFont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0" fillId="0" borderId="0" xfId="0" applyFont="1"/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11" fillId="0" borderId="0" xfId="0" applyFont="1"/>
    <xf numFmtId="0" fontId="12" fillId="0" borderId="0" xfId="0" applyFo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15" fillId="2" borderId="22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4" fillId="2" borderId="23" xfId="0" applyFont="1" applyFill="1" applyBorder="1"/>
    <xf numFmtId="0" fontId="14" fillId="2" borderId="17" xfId="0" applyFont="1" applyFill="1" applyBorder="1"/>
    <xf numFmtId="0" fontId="2" fillId="2" borderId="17" xfId="0" applyFont="1" applyFill="1" applyBorder="1" applyAlignment="1">
      <alignment horizontal="left"/>
    </xf>
    <xf numFmtId="0" fontId="9" fillId="2" borderId="2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center"/>
    </xf>
    <xf numFmtId="0" fontId="2" fillId="2" borderId="22" xfId="0" applyFont="1" applyFill="1" applyBorder="1"/>
    <xf numFmtId="0" fontId="13" fillId="2" borderId="20" xfId="0" applyFont="1" applyFill="1" applyBorder="1" applyAlignment="1">
      <alignment horizontal="center"/>
    </xf>
    <xf numFmtId="0" fontId="14" fillId="2" borderId="11" xfId="0" applyFont="1" applyFill="1" applyBorder="1"/>
    <xf numFmtId="0" fontId="2" fillId="2" borderId="11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left"/>
    </xf>
    <xf numFmtId="0" fontId="9" fillId="2" borderId="18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3" xfId="0" applyFont="1" applyFill="1" applyBorder="1"/>
    <xf numFmtId="0" fontId="2" fillId="2" borderId="11" xfId="0" applyFont="1" applyFill="1" applyBorder="1"/>
    <xf numFmtId="1" fontId="16" fillId="0" borderId="8" xfId="0" applyNumberFormat="1" applyFont="1" applyBorder="1" applyAlignment="1">
      <alignment horizontal="center"/>
    </xf>
    <xf numFmtId="164" fontId="17" fillId="0" borderId="8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5" xfId="0" applyFont="1" applyFill="1" applyBorder="1"/>
    <xf numFmtId="0" fontId="2" fillId="2" borderId="26" xfId="0" applyFont="1" applyFill="1" applyBorder="1"/>
    <xf numFmtId="0" fontId="2" fillId="2" borderId="19" xfId="0" applyFont="1" applyFill="1" applyBorder="1"/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2" xfId="0" applyFont="1" applyFill="1" applyBorder="1"/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11" fillId="2" borderId="27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2" fillId="2" borderId="4" xfId="0" applyFont="1" applyFill="1" applyBorder="1"/>
    <xf numFmtId="0" fontId="2" fillId="4" borderId="33" xfId="0" applyFont="1" applyFill="1" applyBorder="1" applyAlignment="1">
      <alignment horizontal="center"/>
    </xf>
    <xf numFmtId="0" fontId="2" fillId="4" borderId="37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33" xfId="0" applyFont="1" applyFill="1" applyBorder="1"/>
    <xf numFmtId="0" fontId="2" fillId="4" borderId="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0" xfId="0" applyFont="1" applyFill="1"/>
    <xf numFmtId="0" fontId="11" fillId="4" borderId="4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28" xfId="0" applyFont="1" applyFill="1" applyBorder="1"/>
    <xf numFmtId="0" fontId="2" fillId="4" borderId="6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5" xfId="0" applyFont="1" applyFill="1" applyBorder="1"/>
    <xf numFmtId="0" fontId="2" fillId="4" borderId="25" xfId="0" applyFont="1" applyFill="1" applyBorder="1" applyAlignment="1">
      <alignment horizontal="left"/>
    </xf>
    <xf numFmtId="0" fontId="0" fillId="4" borderId="25" xfId="0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7" xfId="0" applyFont="1" applyFill="1" applyBorder="1" applyAlignment="1">
      <alignment horizontal="left"/>
    </xf>
    <xf numFmtId="0" fontId="2" fillId="4" borderId="3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left"/>
    </xf>
    <xf numFmtId="0" fontId="2" fillId="4" borderId="27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left"/>
    </xf>
    <xf numFmtId="0" fontId="2" fillId="4" borderId="27" xfId="0" applyFont="1" applyFill="1" applyBorder="1"/>
    <xf numFmtId="0" fontId="2" fillId="4" borderId="40" xfId="0" applyFont="1" applyFill="1" applyBorder="1" applyAlignment="1">
      <alignment horizontal="left"/>
    </xf>
    <xf numFmtId="0" fontId="2" fillId="4" borderId="41" xfId="0" applyFont="1" applyFill="1" applyBorder="1" applyAlignment="1">
      <alignment horizontal="center"/>
    </xf>
    <xf numFmtId="164" fontId="20" fillId="0" borderId="8" xfId="0" applyNumberFormat="1" applyFont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6" fillId="0" borderId="0" xfId="0" applyFont="1"/>
    <xf numFmtId="0" fontId="21" fillId="0" borderId="0" xfId="0" applyFont="1"/>
    <xf numFmtId="0" fontId="2" fillId="2" borderId="42" xfId="0" applyFont="1" applyFill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164" fontId="20" fillId="0" borderId="1" xfId="0" applyNumberFormat="1" applyFont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0" fillId="5" borderId="43" xfId="0" applyFill="1" applyBorder="1" applyAlignment="1">
      <alignment horizontal="center"/>
    </xf>
    <xf numFmtId="0" fontId="0" fillId="5" borderId="49" xfId="0" applyFill="1" applyBorder="1" applyAlignment="1">
      <alignment horizontal="center"/>
    </xf>
    <xf numFmtId="0" fontId="0" fillId="5" borderId="50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51" xfId="0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0" fontId="9" fillId="5" borderId="51" xfId="0" applyFont="1" applyFill="1" applyBorder="1" applyAlignment="1">
      <alignment horizontal="center"/>
    </xf>
    <xf numFmtId="0" fontId="9" fillId="5" borderId="49" xfId="0" applyFont="1" applyFill="1" applyBorder="1" applyAlignment="1">
      <alignment horizontal="center"/>
    </xf>
    <xf numFmtId="0" fontId="0" fillId="5" borderId="52" xfId="0" applyFill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2" fontId="0" fillId="5" borderId="28" xfId="0" applyNumberForma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0" fillId="0" borderId="53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5" borderId="53" xfId="0" applyNumberFormat="1" applyFill="1" applyBorder="1" applyAlignment="1">
      <alignment horizontal="center"/>
    </xf>
    <xf numFmtId="2" fontId="0" fillId="5" borderId="16" xfId="0" applyNumberFormat="1" applyFill="1" applyBorder="1" applyAlignment="1">
      <alignment horizontal="center"/>
    </xf>
    <xf numFmtId="2" fontId="0" fillId="0" borderId="46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5" fillId="0" borderId="8" xfId="0" applyFont="1" applyBorder="1"/>
    <xf numFmtId="0" fontId="11" fillId="2" borderId="3" xfId="0" applyFont="1" applyFill="1" applyBorder="1" applyAlignment="1">
      <alignment horizontal="center"/>
    </xf>
    <xf numFmtId="9" fontId="2" fillId="2" borderId="9" xfId="0" applyNumberFormat="1" applyFont="1" applyFill="1" applyBorder="1" applyAlignment="1">
      <alignment horizontal="center"/>
    </xf>
    <xf numFmtId="0" fontId="22" fillId="0" borderId="0" xfId="0" applyFont="1"/>
    <xf numFmtId="0" fontId="0" fillId="0" borderId="11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4" borderId="26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2" fillId="4" borderId="4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9" fontId="2" fillId="4" borderId="4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20" xfId="0" applyBorder="1"/>
    <xf numFmtId="0" fontId="0" fillId="0" borderId="36" xfId="0" applyBorder="1"/>
    <xf numFmtId="0" fontId="2" fillId="4" borderId="13" xfId="0" applyFont="1" applyFill="1" applyBorder="1" applyAlignment="1">
      <alignment horizontal="center"/>
    </xf>
    <xf numFmtId="2" fontId="0" fillId="4" borderId="13" xfId="0" applyNumberFormat="1" applyFill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0" borderId="19" xfId="0" applyBorder="1"/>
    <xf numFmtId="0" fontId="0" fillId="0" borderId="32" xfId="0" applyBorder="1"/>
    <xf numFmtId="0" fontId="0" fillId="4" borderId="48" xfId="0" applyFill="1" applyBorder="1" applyAlignment="1">
      <alignment horizontal="center"/>
    </xf>
    <xf numFmtId="0" fontId="2" fillId="2" borderId="57" xfId="0" applyFont="1" applyFill="1" applyBorder="1" applyAlignment="1">
      <alignment horizontal="center"/>
    </xf>
    <xf numFmtId="0" fontId="2" fillId="2" borderId="59" xfId="0" applyFont="1" applyFill="1" applyBorder="1" applyAlignment="1">
      <alignment horizontal="left"/>
    </xf>
    <xf numFmtId="2" fontId="0" fillId="4" borderId="49" xfId="0" applyNumberFormat="1" applyFill="1" applyBorder="1" applyAlignment="1">
      <alignment horizontal="center"/>
    </xf>
    <xf numFmtId="0" fontId="22" fillId="0" borderId="1" xfId="0" applyFont="1" applyBorder="1"/>
    <xf numFmtId="0" fontId="22" fillId="0" borderId="56" xfId="0" applyFont="1" applyBorder="1"/>
    <xf numFmtId="0" fontId="22" fillId="0" borderId="25" xfId="0" applyFont="1" applyBorder="1"/>
    <xf numFmtId="0" fontId="22" fillId="0" borderId="2" xfId="0" applyFont="1" applyBorder="1"/>
    <xf numFmtId="0" fontId="22" fillId="0" borderId="25" xfId="0" applyFont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2" fillId="4" borderId="5" xfId="0" applyFont="1" applyFill="1" applyBorder="1"/>
    <xf numFmtId="0" fontId="2" fillId="4" borderId="49" xfId="0" applyFont="1" applyFill="1" applyBorder="1"/>
    <xf numFmtId="0" fontId="2" fillId="2" borderId="10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0" fillId="0" borderId="27" xfId="0" applyBorder="1"/>
    <xf numFmtId="0" fontId="0" fillId="0" borderId="34" xfId="0" applyBorder="1"/>
    <xf numFmtId="0" fontId="0" fillId="0" borderId="4" xfId="0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2" borderId="60" xfId="0" applyFont="1" applyFill="1" applyBorder="1"/>
    <xf numFmtId="2" fontId="2" fillId="2" borderId="5" xfId="0" applyNumberFormat="1" applyFont="1" applyFill="1" applyBorder="1" applyAlignment="1">
      <alignment horizontal="center"/>
    </xf>
    <xf numFmtId="0" fontId="2" fillId="2" borderId="5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22" fillId="0" borderId="28" xfId="0" applyFont="1" applyBorder="1"/>
    <xf numFmtId="2" fontId="22" fillId="0" borderId="28" xfId="0" applyNumberFormat="1" applyFont="1" applyBorder="1" applyAlignment="1">
      <alignment horizontal="center"/>
    </xf>
    <xf numFmtId="0" fontId="22" fillId="4" borderId="53" xfId="0" applyFont="1" applyFill="1" applyBorder="1" applyAlignment="1">
      <alignment horizontal="center"/>
    </xf>
    <xf numFmtId="0" fontId="2" fillId="4" borderId="58" xfId="0" applyFont="1" applyFill="1" applyBorder="1" applyAlignment="1">
      <alignment horizontal="center"/>
    </xf>
    <xf numFmtId="2" fontId="0" fillId="4" borderId="55" xfId="0" applyNumberFormat="1" applyFill="1" applyBorder="1" applyAlignment="1">
      <alignment horizontal="center"/>
    </xf>
    <xf numFmtId="2" fontId="0" fillId="4" borderId="50" xfId="0" applyNumberFormat="1" applyFill="1" applyBorder="1" applyAlignment="1">
      <alignment horizontal="center"/>
    </xf>
    <xf numFmtId="2" fontId="22" fillId="4" borderId="53" xfId="0" applyNumberFormat="1" applyFont="1" applyFill="1" applyBorder="1" applyAlignment="1">
      <alignment horizontal="center"/>
    </xf>
    <xf numFmtId="2" fontId="22" fillId="0" borderId="25" xfId="0" applyNumberFormat="1" applyFont="1" applyBorder="1"/>
    <xf numFmtId="0" fontId="2" fillId="2" borderId="1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5" borderId="62" xfId="0" applyFont="1" applyFill="1" applyBorder="1" applyAlignment="1">
      <alignment horizontal="center"/>
    </xf>
    <xf numFmtId="0" fontId="9" fillId="4" borderId="63" xfId="0" applyFont="1" applyFill="1" applyBorder="1" applyAlignment="1">
      <alignment horizontal="center"/>
    </xf>
    <xf numFmtId="0" fontId="9" fillId="4" borderId="64" xfId="0" applyFont="1" applyFill="1" applyBorder="1" applyAlignment="1">
      <alignment horizontal="center"/>
    </xf>
    <xf numFmtId="0" fontId="9" fillId="4" borderId="52" xfId="0" applyFont="1" applyFill="1" applyBorder="1" applyAlignment="1">
      <alignment horizontal="center"/>
    </xf>
    <xf numFmtId="0" fontId="9" fillId="4" borderId="65" xfId="0" applyFont="1" applyFill="1" applyBorder="1" applyAlignment="1">
      <alignment horizontal="center"/>
    </xf>
    <xf numFmtId="0" fontId="9" fillId="4" borderId="62" xfId="0" applyFont="1" applyFill="1" applyBorder="1" applyAlignment="1">
      <alignment horizontal="center"/>
    </xf>
    <xf numFmtId="0" fontId="1" fillId="4" borderId="64" xfId="0" applyFont="1" applyFill="1" applyBorder="1" applyAlignment="1">
      <alignment horizontal="center"/>
    </xf>
    <xf numFmtId="0" fontId="9" fillId="4" borderId="43" xfId="0" applyFont="1" applyFill="1" applyBorder="1" applyAlignment="1">
      <alignment horizontal="center"/>
    </xf>
    <xf numFmtId="0" fontId="0" fillId="5" borderId="48" xfId="0" applyFill="1" applyBorder="1"/>
    <xf numFmtId="0" fontId="0" fillId="4" borderId="46" xfId="0" applyFill="1" applyBorder="1" applyAlignment="1">
      <alignment horizontal="center"/>
    </xf>
    <xf numFmtId="0" fontId="1" fillId="0" borderId="17" xfId="0" applyFont="1" applyBorder="1"/>
    <xf numFmtId="0" fontId="1" fillId="0" borderId="11" xfId="0" applyFont="1" applyBorder="1"/>
    <xf numFmtId="0" fontId="2" fillId="2" borderId="66" xfId="0" applyFont="1" applyFill="1" applyBorder="1" applyAlignment="1">
      <alignment horizontal="center"/>
    </xf>
    <xf numFmtId="2" fontId="0" fillId="4" borderId="61" xfId="0" applyNumberFormat="1" applyFill="1" applyBorder="1" applyAlignment="1">
      <alignment horizontal="center"/>
    </xf>
    <xf numFmtId="2" fontId="0" fillId="4" borderId="41" xfId="0" applyNumberFormat="1" applyFill="1" applyBorder="1" applyAlignment="1">
      <alignment horizontal="center"/>
    </xf>
    <xf numFmtId="2" fontId="22" fillId="4" borderId="4" xfId="0" applyNumberFormat="1" applyFont="1" applyFill="1" applyBorder="1" applyAlignment="1">
      <alignment horizontal="center"/>
    </xf>
    <xf numFmtId="0" fontId="2" fillId="4" borderId="60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2" fontId="0" fillId="4" borderId="17" xfId="0" applyNumberFormat="1" applyFill="1" applyBorder="1" applyAlignment="1">
      <alignment horizontal="center"/>
    </xf>
    <xf numFmtId="2" fontId="0" fillId="4" borderId="19" xfId="0" applyNumberFormat="1" applyFill="1" applyBorder="1" applyAlignment="1">
      <alignment horizontal="center"/>
    </xf>
    <xf numFmtId="2" fontId="22" fillId="4" borderId="33" xfId="0" applyNumberFormat="1" applyFont="1" applyFill="1" applyBorder="1" applyAlignment="1">
      <alignment horizontal="center"/>
    </xf>
    <xf numFmtId="2" fontId="22" fillId="4" borderId="27" xfId="0" applyNumberFormat="1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11" fillId="2" borderId="68" xfId="0" applyFont="1" applyFill="1" applyBorder="1" applyAlignment="1">
      <alignment horizontal="center"/>
    </xf>
    <xf numFmtId="0" fontId="2" fillId="4" borderId="3" xfId="0" applyFont="1" applyFill="1" applyBorder="1"/>
    <xf numFmtId="0" fontId="2" fillId="4" borderId="8" xfId="0" applyFont="1" applyFill="1" applyBorder="1"/>
    <xf numFmtId="0" fontId="22" fillId="4" borderId="28" xfId="0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0" fontId="22" fillId="4" borderId="8" xfId="0" applyFont="1" applyFill="1" applyBorder="1" applyAlignment="1">
      <alignment horizontal="center"/>
    </xf>
    <xf numFmtId="165" fontId="2" fillId="2" borderId="41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165" fontId="2" fillId="2" borderId="8" xfId="0" applyNumberFormat="1" applyFont="1" applyFill="1" applyBorder="1" applyAlignment="1">
      <alignment horizontal="center"/>
    </xf>
    <xf numFmtId="2" fontId="0" fillId="0" borderId="0" xfId="0" applyNumberFormat="1"/>
    <xf numFmtId="0" fontId="24" fillId="0" borderId="0" xfId="0" applyFont="1"/>
    <xf numFmtId="0" fontId="24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" fillId="2" borderId="5" xfId="0" applyFont="1" applyFill="1" applyBorder="1" applyAlignment="1">
      <alignment horizontal="center"/>
    </xf>
    <xf numFmtId="0" fontId="29" fillId="2" borderId="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" fillId="2" borderId="10" xfId="0" applyFont="1" applyFill="1" applyBorder="1"/>
    <xf numFmtId="9" fontId="2" fillId="5" borderId="9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/>
    </xf>
    <xf numFmtId="2" fontId="29" fillId="0" borderId="28" xfId="0" applyNumberFormat="1" applyFont="1" applyBorder="1" applyAlignment="1">
      <alignment horizontal="center"/>
    </xf>
    <xf numFmtId="0" fontId="8" fillId="0" borderId="26" xfId="0" applyFont="1" applyBorder="1"/>
    <xf numFmtId="0" fontId="2" fillId="4" borderId="13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 vertical="center"/>
    </xf>
    <xf numFmtId="167" fontId="2" fillId="5" borderId="2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0" fillId="0" borderId="0" xfId="0" applyFont="1" applyAlignment="1">
      <alignment vertical="center" wrapText="1"/>
    </xf>
    <xf numFmtId="0" fontId="2" fillId="2" borderId="49" xfId="0" applyFont="1" applyFill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/>
    </xf>
    <xf numFmtId="0" fontId="8" fillId="0" borderId="28" xfId="0" applyFont="1" applyBorder="1"/>
    <xf numFmtId="0" fontId="2" fillId="4" borderId="55" xfId="0" applyFont="1" applyFill="1" applyBorder="1" applyAlignment="1">
      <alignment horizontal="center" vertical="center"/>
    </xf>
    <xf numFmtId="167" fontId="2" fillId="5" borderId="55" xfId="0" applyNumberFormat="1" applyFont="1" applyFill="1" applyBorder="1" applyAlignment="1">
      <alignment horizontal="center" vertical="center"/>
    </xf>
    <xf numFmtId="164" fontId="29" fillId="0" borderId="28" xfId="0" applyNumberFormat="1" applyFont="1" applyBorder="1" applyAlignment="1">
      <alignment horizontal="center"/>
    </xf>
    <xf numFmtId="164" fontId="29" fillId="2" borderId="27" xfId="0" applyNumberFormat="1" applyFont="1" applyFill="1" applyBorder="1" applyAlignment="1">
      <alignment horizontal="center" vertical="center"/>
    </xf>
    <xf numFmtId="164" fontId="29" fillId="2" borderId="53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2" fillId="2" borderId="19" xfId="0" applyFont="1" applyFill="1" applyBorder="1" applyAlignment="1">
      <alignment horizontal="center" vertical="center"/>
    </xf>
    <xf numFmtId="0" fontId="32" fillId="0" borderId="53" xfId="0" applyFont="1" applyBorder="1"/>
    <xf numFmtId="3" fontId="32" fillId="0" borderId="27" xfId="0" applyNumberFormat="1" applyFont="1" applyBorder="1"/>
    <xf numFmtId="0" fontId="28" fillId="0" borderId="0" xfId="0" applyFont="1" applyAlignment="1">
      <alignment horizontal="center"/>
    </xf>
    <xf numFmtId="0" fontId="22" fillId="3" borderId="26" xfId="0" applyFont="1" applyFill="1" applyBorder="1"/>
    <xf numFmtId="0" fontId="22" fillId="3" borderId="25" xfId="0" applyFont="1" applyFill="1" applyBorder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7" fillId="0" borderId="0" xfId="0" applyFont="1" applyAlignment="1">
      <alignment horizontal="left" vertical="center"/>
    </xf>
    <xf numFmtId="0" fontId="6" fillId="3" borderId="1" xfId="0" applyFont="1" applyFill="1" applyBorder="1"/>
    <xf numFmtId="0" fontId="6" fillId="3" borderId="56" xfId="0" applyFont="1" applyFill="1" applyBorder="1"/>
    <xf numFmtId="0" fontId="6" fillId="3" borderId="2" xfId="0" applyFont="1" applyFill="1" applyBorder="1"/>
    <xf numFmtId="0" fontId="11" fillId="3" borderId="1" xfId="0" applyFont="1" applyFill="1" applyBorder="1"/>
    <xf numFmtId="0" fontId="11" fillId="3" borderId="56" xfId="0" applyFont="1" applyFill="1" applyBorder="1"/>
    <xf numFmtId="0" fontId="11" fillId="3" borderId="2" xfId="0" applyFont="1" applyFill="1" applyBorder="1"/>
    <xf numFmtId="0" fontId="22" fillId="0" borderId="0" xfId="0" applyFont="1" applyAlignment="1">
      <alignment horizontal="center"/>
    </xf>
    <xf numFmtId="0" fontId="22" fillId="3" borderId="1" xfId="0" applyFont="1" applyFill="1" applyBorder="1"/>
    <xf numFmtId="0" fontId="22" fillId="3" borderId="56" xfId="0" applyFont="1" applyFill="1" applyBorder="1"/>
    <xf numFmtId="0" fontId="22" fillId="3" borderId="2" xfId="0" applyFont="1" applyFill="1" applyBorder="1"/>
    <xf numFmtId="0" fontId="23" fillId="4" borderId="3" xfId="0" applyFont="1" applyFill="1" applyBorder="1" applyAlignment="1">
      <alignment horizontal="center" vertical="top" wrapText="1"/>
    </xf>
    <xf numFmtId="0" fontId="23" fillId="4" borderId="4" xfId="0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2" fillId="2" borderId="60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workbookViewId="0">
      <selection activeCell="S8" sqref="S8"/>
    </sheetView>
  </sheetViews>
  <sheetFormatPr defaultRowHeight="12.75" x14ac:dyDescent="0.2"/>
  <cols>
    <col min="1" max="1" width="3.140625" customWidth="1"/>
    <col min="2" max="2" width="7.140625" customWidth="1"/>
    <col min="3" max="3" width="35.85546875" customWidth="1"/>
    <col min="4" max="4" width="10.85546875" customWidth="1"/>
    <col min="5" max="5" width="18" customWidth="1"/>
    <col min="6" max="6" width="5.7109375" customWidth="1"/>
    <col min="7" max="7" width="6.28515625" customWidth="1"/>
    <col min="8" max="8" width="6.42578125" customWidth="1"/>
    <col min="9" max="9" width="9.42578125" customWidth="1"/>
    <col min="10" max="10" width="11.5703125" customWidth="1"/>
    <col min="11" max="11" width="9.28515625" customWidth="1"/>
    <col min="12" max="12" width="13" customWidth="1"/>
    <col min="13" max="13" width="10.140625" customWidth="1"/>
  </cols>
  <sheetData>
    <row r="1" spans="1:13" ht="18" x14ac:dyDescent="0.25">
      <c r="A1" s="11" t="s">
        <v>20</v>
      </c>
    </row>
    <row r="8" spans="1:13" ht="15.75" x14ac:dyDescent="0.25">
      <c r="B8" s="3" t="s">
        <v>47</v>
      </c>
      <c r="C8" s="3"/>
      <c r="D8" s="1"/>
      <c r="E8" s="1"/>
      <c r="F8" s="1"/>
    </row>
    <row r="9" spans="1:13" ht="13.5" thickBot="1" x14ac:dyDescent="0.25"/>
    <row r="10" spans="1:13" x14ac:dyDescent="0.2">
      <c r="A10" s="37" t="s">
        <v>10</v>
      </c>
      <c r="B10" s="12" t="s">
        <v>0</v>
      </c>
      <c r="C10" s="16" t="s">
        <v>1</v>
      </c>
      <c r="D10" s="12" t="s">
        <v>13</v>
      </c>
      <c r="E10" s="17" t="s">
        <v>15</v>
      </c>
      <c r="F10" s="12" t="s">
        <v>16</v>
      </c>
      <c r="G10" s="39" t="s">
        <v>2</v>
      </c>
      <c r="H10" s="32" t="s">
        <v>30</v>
      </c>
      <c r="I10" s="32" t="s">
        <v>32</v>
      </c>
      <c r="J10" s="7" t="s">
        <v>11</v>
      </c>
      <c r="K10" s="7" t="s">
        <v>5</v>
      </c>
      <c r="L10" s="10" t="s">
        <v>3</v>
      </c>
      <c r="M10" s="7" t="s">
        <v>7</v>
      </c>
    </row>
    <row r="11" spans="1:13" ht="13.5" thickBot="1" x14ac:dyDescent="0.25">
      <c r="A11" s="38" t="s">
        <v>9</v>
      </c>
      <c r="B11" s="19"/>
      <c r="C11" s="20"/>
      <c r="D11" s="9" t="s">
        <v>14</v>
      </c>
      <c r="E11" s="22"/>
      <c r="F11" s="19" t="s">
        <v>17</v>
      </c>
      <c r="G11" s="40" t="s">
        <v>27</v>
      </c>
      <c r="H11" s="33" t="s">
        <v>31</v>
      </c>
      <c r="I11" s="33" t="s">
        <v>31</v>
      </c>
      <c r="J11" s="9" t="s">
        <v>12</v>
      </c>
      <c r="K11" s="9" t="s">
        <v>6</v>
      </c>
      <c r="L11" s="21" t="s">
        <v>4</v>
      </c>
      <c r="M11" s="9"/>
    </row>
    <row r="12" spans="1:13" x14ac:dyDescent="0.2">
      <c r="A12" s="25">
        <v>1</v>
      </c>
      <c r="B12" s="30" t="s">
        <v>25</v>
      </c>
      <c r="C12" s="54" t="s">
        <v>29</v>
      </c>
      <c r="D12" s="74">
        <v>771215</v>
      </c>
      <c r="E12" s="58" t="s">
        <v>35</v>
      </c>
      <c r="F12" s="49" t="s">
        <v>26</v>
      </c>
      <c r="G12" s="29">
        <v>25</v>
      </c>
      <c r="H12" s="26">
        <v>5</v>
      </c>
      <c r="I12" s="26">
        <v>30</v>
      </c>
      <c r="J12" s="27">
        <v>450</v>
      </c>
      <c r="K12" s="27">
        <f>450*25</f>
        <v>11250</v>
      </c>
      <c r="L12" s="69" t="s">
        <v>34</v>
      </c>
      <c r="M12" s="59" t="s">
        <v>37</v>
      </c>
    </row>
    <row r="13" spans="1:13" x14ac:dyDescent="0.2">
      <c r="A13" s="28">
        <v>2</v>
      </c>
      <c r="B13" s="35" t="s">
        <v>25</v>
      </c>
      <c r="C13" s="62" t="s">
        <v>29</v>
      </c>
      <c r="D13" s="75">
        <v>833811</v>
      </c>
      <c r="E13" s="63" t="s">
        <v>36</v>
      </c>
      <c r="F13" s="64" t="s">
        <v>26</v>
      </c>
      <c r="G13" s="65">
        <v>39</v>
      </c>
      <c r="H13" s="23">
        <v>5</v>
      </c>
      <c r="I13" s="23">
        <v>44</v>
      </c>
      <c r="J13" s="24">
        <v>450</v>
      </c>
      <c r="K13" s="24">
        <f>450*39</f>
        <v>17550</v>
      </c>
      <c r="L13" s="70" t="s">
        <v>33</v>
      </c>
      <c r="M13" s="36" t="s">
        <v>28</v>
      </c>
    </row>
    <row r="14" spans="1:13" x14ac:dyDescent="0.2">
      <c r="A14" s="50">
        <v>3</v>
      </c>
      <c r="B14" s="51" t="s">
        <v>25</v>
      </c>
      <c r="C14" s="55" t="s">
        <v>29</v>
      </c>
      <c r="D14" s="76">
        <v>832951</v>
      </c>
      <c r="E14" s="66" t="s">
        <v>38</v>
      </c>
      <c r="F14" s="67" t="s">
        <v>26</v>
      </c>
      <c r="G14" s="61">
        <v>10</v>
      </c>
      <c r="H14" s="52">
        <v>1</v>
      </c>
      <c r="I14" s="44">
        <v>11</v>
      </c>
      <c r="J14" s="53">
        <v>450</v>
      </c>
      <c r="K14" s="45">
        <f>450*10</f>
        <v>4500</v>
      </c>
      <c r="L14" s="60" t="s">
        <v>39</v>
      </c>
      <c r="M14" s="46" t="s">
        <v>28</v>
      </c>
    </row>
    <row r="15" spans="1:13" x14ac:dyDescent="0.2">
      <c r="A15" s="50">
        <v>4</v>
      </c>
      <c r="B15" s="51" t="s">
        <v>48</v>
      </c>
      <c r="C15" s="68" t="s">
        <v>40</v>
      </c>
      <c r="D15" s="77">
        <v>832951</v>
      </c>
      <c r="E15" s="66" t="s">
        <v>38</v>
      </c>
      <c r="F15" s="57" t="s">
        <v>26</v>
      </c>
      <c r="G15" s="43">
        <v>11</v>
      </c>
      <c r="H15" s="52">
        <v>0</v>
      </c>
      <c r="I15" s="44">
        <v>11</v>
      </c>
      <c r="J15" s="53">
        <v>190</v>
      </c>
      <c r="K15" s="24">
        <f>190*11</f>
        <v>2090</v>
      </c>
      <c r="L15" s="60" t="s">
        <v>39</v>
      </c>
      <c r="M15" s="46" t="s">
        <v>28</v>
      </c>
    </row>
    <row r="16" spans="1:13" x14ac:dyDescent="0.2">
      <c r="A16" s="41">
        <v>5</v>
      </c>
      <c r="B16" s="42" t="s">
        <v>25</v>
      </c>
      <c r="C16" s="55" t="s">
        <v>29</v>
      </c>
      <c r="D16" s="77">
        <v>832411</v>
      </c>
      <c r="E16" s="56" t="s">
        <v>41</v>
      </c>
      <c r="F16" s="51" t="s">
        <v>26</v>
      </c>
      <c r="G16" s="43">
        <v>16</v>
      </c>
      <c r="H16" s="47">
        <v>1.8</v>
      </c>
      <c r="I16" s="44">
        <v>17.8</v>
      </c>
      <c r="J16" s="48">
        <v>450</v>
      </c>
      <c r="K16" s="45">
        <f>450*16</f>
        <v>7200</v>
      </c>
      <c r="L16" s="68" t="s">
        <v>43</v>
      </c>
      <c r="M16" s="46" t="s">
        <v>28</v>
      </c>
    </row>
    <row r="17" spans="1:13" x14ac:dyDescent="0.2">
      <c r="A17" s="41">
        <v>6</v>
      </c>
      <c r="B17" s="42" t="s">
        <v>25</v>
      </c>
      <c r="C17" s="55" t="s">
        <v>29</v>
      </c>
      <c r="D17" s="78">
        <v>832450</v>
      </c>
      <c r="E17" s="64" t="s">
        <v>45</v>
      </c>
      <c r="F17" s="51" t="s">
        <v>26</v>
      </c>
      <c r="G17" s="43">
        <v>4</v>
      </c>
      <c r="H17" s="47">
        <v>1</v>
      </c>
      <c r="I17" s="44">
        <v>5</v>
      </c>
      <c r="J17" s="48">
        <v>450</v>
      </c>
      <c r="K17" s="45">
        <f>450*16</f>
        <v>7200</v>
      </c>
      <c r="L17" s="68" t="s">
        <v>46</v>
      </c>
      <c r="M17" s="46" t="s">
        <v>28</v>
      </c>
    </row>
    <row r="18" spans="1:13" ht="13.5" thickBot="1" x14ac:dyDescent="0.25">
      <c r="A18" s="28">
        <v>7</v>
      </c>
      <c r="B18" s="35" t="s">
        <v>25</v>
      </c>
      <c r="C18" s="55" t="s">
        <v>29</v>
      </c>
      <c r="D18" s="75">
        <v>833744</v>
      </c>
      <c r="E18" s="63" t="s">
        <v>42</v>
      </c>
      <c r="F18" s="64" t="s">
        <v>26</v>
      </c>
      <c r="G18" s="31">
        <v>26</v>
      </c>
      <c r="H18" s="23">
        <v>4</v>
      </c>
      <c r="I18" s="23">
        <v>30</v>
      </c>
      <c r="J18" s="24">
        <v>450</v>
      </c>
      <c r="K18" s="24">
        <f>450*26</f>
        <v>11700</v>
      </c>
      <c r="L18" s="70" t="s">
        <v>44</v>
      </c>
      <c r="M18" s="46" t="s">
        <v>28</v>
      </c>
    </row>
    <row r="19" spans="1:13" ht="16.5" thickBot="1" x14ac:dyDescent="0.3">
      <c r="A19" s="328" t="s">
        <v>8</v>
      </c>
      <c r="B19" s="329"/>
      <c r="C19" s="329"/>
      <c r="D19" s="329"/>
      <c r="E19" s="329"/>
      <c r="F19" s="330"/>
      <c r="G19" s="71">
        <f>SUM(G12:G18)</f>
        <v>131</v>
      </c>
      <c r="H19" s="72">
        <f>SUM(H12:H18)</f>
        <v>17.8</v>
      </c>
      <c r="I19" s="73">
        <f>SUM(I12:I18)</f>
        <v>148.80000000000001</v>
      </c>
      <c r="J19" s="18"/>
      <c r="K19" s="34">
        <f>SUM(K12:K18)</f>
        <v>61490</v>
      </c>
      <c r="L19" s="5"/>
      <c r="M19" s="6"/>
    </row>
    <row r="22" spans="1:13" x14ac:dyDescent="0.2">
      <c r="A22" s="13"/>
      <c r="B22" s="14" t="s">
        <v>23</v>
      </c>
      <c r="C22" s="13"/>
      <c r="D22" s="8"/>
      <c r="E22" s="8"/>
    </row>
    <row r="23" spans="1:13" x14ac:dyDescent="0.2">
      <c r="A23" s="15" t="s">
        <v>24</v>
      </c>
      <c r="B23" s="13"/>
      <c r="C23" s="13"/>
      <c r="D23" s="8"/>
      <c r="E23" s="8"/>
    </row>
    <row r="24" spans="1:13" x14ac:dyDescent="0.2">
      <c r="A24" s="13"/>
      <c r="B24" s="13" t="s">
        <v>21</v>
      </c>
      <c r="C24" s="13"/>
      <c r="D24" s="8"/>
      <c r="E24" s="8"/>
    </row>
    <row r="25" spans="1:13" x14ac:dyDescent="0.2">
      <c r="A25" s="13" t="s">
        <v>22</v>
      </c>
      <c r="B25" s="13"/>
      <c r="C25" s="13"/>
      <c r="D25" s="8"/>
      <c r="E25" s="8"/>
    </row>
    <row r="26" spans="1:13" x14ac:dyDescent="0.2">
      <c r="A26" s="13"/>
      <c r="B26" s="13"/>
      <c r="C26" s="13"/>
      <c r="D26" s="8"/>
      <c r="E26" s="8"/>
    </row>
    <row r="27" spans="1:13" ht="15" x14ac:dyDescent="0.2">
      <c r="A27" s="4"/>
      <c r="B27" s="4"/>
    </row>
    <row r="28" spans="1:13" x14ac:dyDescent="0.2">
      <c r="E28" s="2" t="s">
        <v>18</v>
      </c>
    </row>
    <row r="29" spans="1:13" x14ac:dyDescent="0.2">
      <c r="E29" s="2" t="s">
        <v>19</v>
      </c>
    </row>
  </sheetData>
  <mergeCells count="1">
    <mergeCell ref="A19:F19"/>
  </mergeCells>
  <phoneticPr fontId="2" type="noConversion"/>
  <pageMargins left="0.2" right="0.19" top="0.55000000000000004" bottom="0.57999999999999996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4"/>
  <sheetViews>
    <sheetView tabSelected="1" topLeftCell="A3" workbookViewId="0">
      <selection activeCell="I23" sqref="I23"/>
    </sheetView>
  </sheetViews>
  <sheetFormatPr defaultRowHeight="12.75" x14ac:dyDescent="0.2"/>
  <cols>
    <col min="1" max="1" width="3.85546875" style="2" customWidth="1"/>
    <col min="2" max="2" width="6.5703125" customWidth="1"/>
    <col min="3" max="3" width="37.28515625" customWidth="1"/>
    <col min="4" max="4" width="7.140625" customWidth="1"/>
    <col min="5" max="5" width="22.5703125" customWidth="1"/>
    <col min="6" max="6" width="6.85546875" customWidth="1"/>
    <col min="7" max="7" width="7.140625" customWidth="1"/>
    <col min="8" max="8" width="12" customWidth="1"/>
    <col min="9" max="10" width="8.5703125" customWidth="1"/>
    <col min="11" max="11" width="13.7109375" customWidth="1"/>
    <col min="12" max="12" width="19.5703125" customWidth="1"/>
    <col min="13" max="13" width="12.7109375" customWidth="1"/>
    <col min="16" max="16" width="12.28515625" bestFit="1" customWidth="1"/>
  </cols>
  <sheetData>
    <row r="1" spans="1:18" ht="18.75" x14ac:dyDescent="0.3">
      <c r="A1" s="322" t="s">
        <v>103</v>
      </c>
      <c r="B1" s="322"/>
      <c r="C1" s="322"/>
      <c r="D1" s="284"/>
      <c r="E1" s="284"/>
      <c r="F1" s="284"/>
      <c r="G1" s="284"/>
      <c r="H1" s="284"/>
      <c r="I1" s="284"/>
      <c r="J1" s="288" t="s">
        <v>114</v>
      </c>
      <c r="K1" s="327" t="s">
        <v>109</v>
      </c>
      <c r="L1" s="327"/>
      <c r="M1" s="327"/>
    </row>
    <row r="2" spans="1:18" ht="15" x14ac:dyDescent="0.25">
      <c r="A2" s="285"/>
      <c r="B2" s="284"/>
      <c r="C2" s="284"/>
      <c r="D2" s="284"/>
      <c r="E2" s="284"/>
      <c r="F2" s="284"/>
      <c r="G2" s="284"/>
      <c r="H2" s="284"/>
      <c r="I2" s="284"/>
      <c r="J2" s="286"/>
      <c r="K2" s="327" t="s">
        <v>142</v>
      </c>
      <c r="L2" s="327"/>
      <c r="M2" s="327"/>
    </row>
    <row r="8" spans="1:18" ht="18.75" x14ac:dyDescent="0.3">
      <c r="B8" s="321" t="s">
        <v>150</v>
      </c>
      <c r="C8" s="321"/>
      <c r="D8" s="321"/>
      <c r="E8" s="321"/>
      <c r="F8" s="321"/>
      <c r="G8" s="321"/>
      <c r="H8" s="321"/>
      <c r="I8" s="321"/>
      <c r="J8" s="321"/>
      <c r="K8" s="321"/>
      <c r="L8" s="293"/>
    </row>
    <row r="9" spans="1:18" ht="13.5" thickBot="1" x14ac:dyDescent="0.25"/>
    <row r="10" spans="1:18" ht="12.75" customHeight="1" thickBot="1" x14ac:dyDescent="0.25">
      <c r="A10" s="10" t="s">
        <v>10</v>
      </c>
      <c r="B10" s="12" t="s">
        <v>0</v>
      </c>
      <c r="C10" s="289" t="s">
        <v>1</v>
      </c>
      <c r="D10" s="323" t="s">
        <v>13</v>
      </c>
      <c r="E10" s="324"/>
      <c r="F10" s="93" t="s">
        <v>16</v>
      </c>
      <c r="G10" s="290" t="s">
        <v>61</v>
      </c>
      <c r="H10" s="207" t="s">
        <v>63</v>
      </c>
      <c r="I10" s="7" t="s">
        <v>5</v>
      </c>
      <c r="J10" s="291" t="s">
        <v>89</v>
      </c>
      <c r="K10" s="323" t="s">
        <v>137</v>
      </c>
      <c r="L10" s="324"/>
      <c r="M10" s="7" t="s">
        <v>7</v>
      </c>
    </row>
    <row r="11" spans="1:18" ht="20.25" customHeight="1" thickBot="1" x14ac:dyDescent="0.25">
      <c r="A11" s="21" t="s">
        <v>9</v>
      </c>
      <c r="B11" s="9"/>
      <c r="C11" s="296"/>
      <c r="D11" s="325" t="s">
        <v>130</v>
      </c>
      <c r="E11" s="326"/>
      <c r="F11" s="80" t="s">
        <v>17</v>
      </c>
      <c r="G11" s="297" t="s">
        <v>62</v>
      </c>
      <c r="H11" s="294" t="s">
        <v>141</v>
      </c>
      <c r="I11" s="9" t="s">
        <v>117</v>
      </c>
      <c r="J11" s="295">
        <v>0.05</v>
      </c>
      <c r="K11" s="304" t="s">
        <v>138</v>
      </c>
      <c r="L11" s="7" t="s">
        <v>139</v>
      </c>
      <c r="M11" s="9"/>
    </row>
    <row r="12" spans="1:18" ht="20.25" customHeight="1" x14ac:dyDescent="0.2">
      <c r="A12" s="343">
        <v>1</v>
      </c>
      <c r="B12" s="350" t="s">
        <v>131</v>
      </c>
      <c r="C12" s="300" t="s">
        <v>136</v>
      </c>
      <c r="D12" s="349" t="s">
        <v>144</v>
      </c>
      <c r="E12" s="349"/>
      <c r="F12" s="306" t="s">
        <v>140</v>
      </c>
      <c r="G12" s="312">
        <v>17</v>
      </c>
      <c r="H12" s="343">
        <v>700</v>
      </c>
      <c r="I12" s="27">
        <f>G12*H12</f>
        <v>11900</v>
      </c>
      <c r="J12" s="303">
        <f>11900*0.05</f>
        <v>595</v>
      </c>
      <c r="K12" s="315" t="s">
        <v>145</v>
      </c>
      <c r="L12" s="317" t="s">
        <v>148</v>
      </c>
      <c r="M12" s="345" t="s">
        <v>149</v>
      </c>
      <c r="P12" s="314" t="s">
        <v>147</v>
      </c>
    </row>
    <row r="13" spans="1:18" ht="20.25" customHeight="1" thickBot="1" x14ac:dyDescent="0.25">
      <c r="A13" s="344"/>
      <c r="B13" s="348" t="s">
        <v>152</v>
      </c>
      <c r="C13" s="309" t="s">
        <v>136</v>
      </c>
      <c r="D13" s="347" t="s">
        <v>143</v>
      </c>
      <c r="E13" s="347"/>
      <c r="F13" s="302" t="s">
        <v>140</v>
      </c>
      <c r="G13" s="313">
        <v>7</v>
      </c>
      <c r="H13" s="344"/>
      <c r="I13" s="301">
        <f>700*7</f>
        <v>4900</v>
      </c>
      <c r="J13" s="310">
        <f>4900*0.05</f>
        <v>245</v>
      </c>
      <c r="K13" s="302" t="s">
        <v>146</v>
      </c>
      <c r="L13" s="316" t="s">
        <v>151</v>
      </c>
      <c r="M13" s="346"/>
    </row>
    <row r="14" spans="1:18" ht="18.75" thickBot="1" x14ac:dyDescent="0.25">
      <c r="A14" s="319" t="s">
        <v>105</v>
      </c>
      <c r="B14" s="320"/>
      <c r="C14" s="320"/>
      <c r="D14" s="320"/>
      <c r="E14" s="320"/>
      <c r="F14" s="320"/>
      <c r="G14" s="298">
        <f>SUM(G12:G13)</f>
        <v>24</v>
      </c>
      <c r="H14" s="307"/>
      <c r="I14" s="298">
        <f>SUM(I12:I13)</f>
        <v>16800</v>
      </c>
      <c r="J14" s="311">
        <f>SUM(J12:J13)</f>
        <v>840</v>
      </c>
      <c r="K14" s="299"/>
      <c r="L14" s="308"/>
      <c r="M14" s="86"/>
      <c r="P14" s="305"/>
      <c r="R14" s="283"/>
    </row>
    <row r="15" spans="1:18" x14ac:dyDescent="0.2">
      <c r="H15" s="13"/>
    </row>
    <row r="16" spans="1:18" ht="15" x14ac:dyDescent="0.2">
      <c r="A16" s="249"/>
      <c r="B16" s="4"/>
    </row>
    <row r="17" spans="3:15" ht="15" x14ac:dyDescent="0.25">
      <c r="C17" s="287" t="s">
        <v>132</v>
      </c>
      <c r="D17" s="286"/>
      <c r="E17" s="286"/>
      <c r="F17" s="286"/>
      <c r="G17" s="286"/>
      <c r="H17" s="286"/>
      <c r="I17" s="286"/>
      <c r="J17" s="318" t="s">
        <v>134</v>
      </c>
      <c r="K17" s="318"/>
      <c r="L17" s="292"/>
      <c r="M17" s="286"/>
    </row>
    <row r="18" spans="3:15" ht="15" x14ac:dyDescent="0.25">
      <c r="C18" s="287" t="s">
        <v>133</v>
      </c>
      <c r="D18" s="286"/>
      <c r="E18" s="286"/>
      <c r="F18" s="286"/>
      <c r="G18" s="286"/>
      <c r="H18" s="286"/>
      <c r="I18" s="286"/>
      <c r="J18" s="286" t="s">
        <v>135</v>
      </c>
      <c r="K18" s="286"/>
      <c r="L18" s="292"/>
      <c r="M18" s="286"/>
    </row>
    <row r="21" spans="3:15" ht="18" x14ac:dyDescent="0.2">
      <c r="L21" s="305"/>
    </row>
    <row r="23" spans="3:15" x14ac:dyDescent="0.2">
      <c r="O23" s="283"/>
    </row>
    <row r="24" spans="3:15" ht="18" x14ac:dyDescent="0.2">
      <c r="L24" s="305"/>
    </row>
  </sheetData>
  <mergeCells count="14">
    <mergeCell ref="J17:K17"/>
    <mergeCell ref="A14:F14"/>
    <mergeCell ref="B8:K8"/>
    <mergeCell ref="A1:C1"/>
    <mergeCell ref="D10:E10"/>
    <mergeCell ref="D11:E11"/>
    <mergeCell ref="D12:E12"/>
    <mergeCell ref="K1:M1"/>
    <mergeCell ref="K2:M2"/>
    <mergeCell ref="K10:L10"/>
    <mergeCell ref="D13:E13"/>
    <mergeCell ref="A12:A13"/>
    <mergeCell ref="M12:M13"/>
    <mergeCell ref="H12:H13"/>
  </mergeCells>
  <phoneticPr fontId="12" type="noConversion"/>
  <pageMargins left="0.2" right="0.19" top="0.54" bottom="0.74803149606299213" header="0.31496062992125984" footer="0.31496062992125984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AC539-A774-4D74-B0ED-0E6D8904F9E8}">
  <dimension ref="A1:A64"/>
  <sheetViews>
    <sheetView topLeftCell="A34" workbookViewId="0">
      <selection activeCell="B52" sqref="B52:C58"/>
    </sheetView>
  </sheetViews>
  <sheetFormatPr defaultRowHeight="12.75" x14ac:dyDescent="0.2"/>
  <sheetData>
    <row r="1" spans="1:1" x14ac:dyDescent="0.2">
      <c r="A1">
        <v>42</v>
      </c>
    </row>
    <row r="2" spans="1:1" x14ac:dyDescent="0.2">
      <c r="A2">
        <v>38</v>
      </c>
    </row>
    <row r="3" spans="1:1" x14ac:dyDescent="0.2">
      <c r="A3">
        <v>32</v>
      </c>
    </row>
    <row r="4" spans="1:1" x14ac:dyDescent="0.2">
      <c r="A4">
        <v>36</v>
      </c>
    </row>
    <row r="5" spans="1:1" x14ac:dyDescent="0.2">
      <c r="A5">
        <v>44</v>
      </c>
    </row>
    <row r="6" spans="1:1" x14ac:dyDescent="0.2">
      <c r="A6">
        <v>52</v>
      </c>
    </row>
    <row r="7" spans="1:1" x14ac:dyDescent="0.2">
      <c r="A7">
        <v>34</v>
      </c>
    </row>
    <row r="8" spans="1:1" x14ac:dyDescent="0.2">
      <c r="A8">
        <v>44</v>
      </c>
    </row>
    <row r="9" spans="1:1" x14ac:dyDescent="0.2">
      <c r="A9">
        <v>42</v>
      </c>
    </row>
    <row r="10" spans="1:1" x14ac:dyDescent="0.2">
      <c r="A10">
        <v>35</v>
      </c>
    </row>
    <row r="11" spans="1:1" x14ac:dyDescent="0.2">
      <c r="A11">
        <v>44</v>
      </c>
    </row>
    <row r="12" spans="1:1" x14ac:dyDescent="0.2">
      <c r="A12">
        <v>40</v>
      </c>
    </row>
    <row r="13" spans="1:1" x14ac:dyDescent="0.2">
      <c r="A13">
        <v>34</v>
      </c>
    </row>
    <row r="14" spans="1:1" x14ac:dyDescent="0.2">
      <c r="A14">
        <v>40</v>
      </c>
    </row>
    <row r="15" spans="1:1" x14ac:dyDescent="0.2">
      <c r="A15">
        <v>40</v>
      </c>
    </row>
    <row r="16" spans="1:1" x14ac:dyDescent="0.2">
      <c r="A16">
        <v>50</v>
      </c>
    </row>
    <row r="17" spans="1:1" x14ac:dyDescent="0.2">
      <c r="A17">
        <v>45</v>
      </c>
    </row>
    <row r="18" spans="1:1" x14ac:dyDescent="0.2">
      <c r="A18">
        <v>34</v>
      </c>
    </row>
    <row r="19" spans="1:1" x14ac:dyDescent="0.2">
      <c r="A19">
        <v>33</v>
      </c>
    </row>
    <row r="20" spans="1:1" x14ac:dyDescent="0.2">
      <c r="A20">
        <v>38</v>
      </c>
    </row>
    <row r="21" spans="1:1" x14ac:dyDescent="0.2">
      <c r="A21">
        <v>37</v>
      </c>
    </row>
    <row r="22" spans="1:1" x14ac:dyDescent="0.2">
      <c r="A22">
        <v>33</v>
      </c>
    </row>
    <row r="23" spans="1:1" x14ac:dyDescent="0.2">
      <c r="A23">
        <v>36</v>
      </c>
    </row>
    <row r="24" spans="1:1" x14ac:dyDescent="0.2">
      <c r="A24">
        <v>40</v>
      </c>
    </row>
    <row r="25" spans="1:1" x14ac:dyDescent="0.2">
      <c r="A25">
        <v>38</v>
      </c>
    </row>
    <row r="26" spans="1:1" x14ac:dyDescent="0.2">
      <c r="A26">
        <v>36</v>
      </c>
    </row>
    <row r="27" spans="1:1" x14ac:dyDescent="0.2">
      <c r="A27">
        <v>38</v>
      </c>
    </row>
    <row r="28" spans="1:1" x14ac:dyDescent="0.2">
      <c r="A28">
        <v>49</v>
      </c>
    </row>
    <row r="29" spans="1:1" x14ac:dyDescent="0.2">
      <c r="A29">
        <v>43</v>
      </c>
    </row>
    <row r="30" spans="1:1" x14ac:dyDescent="0.2">
      <c r="A30">
        <v>38</v>
      </c>
    </row>
    <row r="31" spans="1:1" x14ac:dyDescent="0.2">
      <c r="A31">
        <v>46</v>
      </c>
    </row>
    <row r="32" spans="1:1" x14ac:dyDescent="0.2">
      <c r="A32">
        <v>31</v>
      </c>
    </row>
    <row r="33" spans="1:1" x14ac:dyDescent="0.2">
      <c r="A33">
        <v>33</v>
      </c>
    </row>
    <row r="34" spans="1:1" x14ac:dyDescent="0.2">
      <c r="A34">
        <v>39</v>
      </c>
    </row>
    <row r="35" spans="1:1" x14ac:dyDescent="0.2">
      <c r="A35">
        <v>33</v>
      </c>
    </row>
    <row r="36" spans="1:1" x14ac:dyDescent="0.2">
      <c r="A36">
        <v>50</v>
      </c>
    </row>
    <row r="37" spans="1:1" x14ac:dyDescent="0.2">
      <c r="A37">
        <v>43</v>
      </c>
    </row>
    <row r="38" spans="1:1" x14ac:dyDescent="0.2">
      <c r="A38">
        <v>47</v>
      </c>
    </row>
    <row r="39" spans="1:1" x14ac:dyDescent="0.2">
      <c r="A39">
        <v>44</v>
      </c>
    </row>
    <row r="40" spans="1:1" x14ac:dyDescent="0.2">
      <c r="A40">
        <v>45</v>
      </c>
    </row>
    <row r="41" spans="1:1" x14ac:dyDescent="0.2">
      <c r="A41">
        <v>48</v>
      </c>
    </row>
    <row r="42" spans="1:1" x14ac:dyDescent="0.2">
      <c r="A42">
        <v>42</v>
      </c>
    </row>
    <row r="43" spans="1:1" x14ac:dyDescent="0.2">
      <c r="A43">
        <v>40</v>
      </c>
    </row>
    <row r="44" spans="1:1" x14ac:dyDescent="0.2">
      <c r="A44">
        <v>42</v>
      </c>
    </row>
    <row r="45" spans="1:1" x14ac:dyDescent="0.2">
      <c r="A45">
        <v>53</v>
      </c>
    </row>
    <row r="46" spans="1:1" x14ac:dyDescent="0.2">
      <c r="A46">
        <v>45</v>
      </c>
    </row>
    <row r="47" spans="1:1" x14ac:dyDescent="0.2">
      <c r="A47">
        <v>42</v>
      </c>
    </row>
    <row r="48" spans="1:1" x14ac:dyDescent="0.2">
      <c r="A48">
        <v>42</v>
      </c>
    </row>
    <row r="49" spans="1:1" x14ac:dyDescent="0.2">
      <c r="A49">
        <v>34</v>
      </c>
    </row>
    <row r="50" spans="1:1" x14ac:dyDescent="0.2">
      <c r="A50">
        <v>38</v>
      </c>
    </row>
    <row r="51" spans="1:1" x14ac:dyDescent="0.2">
      <c r="A51">
        <v>37</v>
      </c>
    </row>
    <row r="52" spans="1:1" x14ac:dyDescent="0.2">
      <c r="A52">
        <v>37</v>
      </c>
    </row>
    <row r="53" spans="1:1" x14ac:dyDescent="0.2">
      <c r="A53">
        <v>35</v>
      </c>
    </row>
    <row r="54" spans="1:1" x14ac:dyDescent="0.2">
      <c r="A54">
        <v>31</v>
      </c>
    </row>
    <row r="55" spans="1:1" x14ac:dyDescent="0.2">
      <c r="A55">
        <v>30</v>
      </c>
    </row>
    <row r="56" spans="1:1" x14ac:dyDescent="0.2">
      <c r="A56">
        <v>30</v>
      </c>
    </row>
    <row r="57" spans="1:1" x14ac:dyDescent="0.2">
      <c r="A57">
        <v>32</v>
      </c>
    </row>
    <row r="58" spans="1:1" x14ac:dyDescent="0.2">
      <c r="A58">
        <v>37</v>
      </c>
    </row>
    <row r="59" spans="1:1" x14ac:dyDescent="0.2">
      <c r="A59">
        <v>44</v>
      </c>
    </row>
    <row r="60" spans="1:1" x14ac:dyDescent="0.2">
      <c r="A60">
        <v>47</v>
      </c>
    </row>
    <row r="61" spans="1:1" x14ac:dyDescent="0.2">
      <c r="A61">
        <v>34</v>
      </c>
    </row>
    <row r="62" spans="1:1" x14ac:dyDescent="0.2">
      <c r="A62">
        <v>35</v>
      </c>
    </row>
    <row r="63" spans="1:1" x14ac:dyDescent="0.2">
      <c r="A63">
        <v>33</v>
      </c>
    </row>
    <row r="64" spans="1:1" x14ac:dyDescent="0.2">
      <c r="A64">
        <f>SUM(A1:A63)/63</f>
        <v>39.428571428571431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workbookViewId="0">
      <selection activeCell="G30" sqref="G30"/>
    </sheetView>
  </sheetViews>
  <sheetFormatPr defaultRowHeight="12.75" x14ac:dyDescent="0.2"/>
  <cols>
    <col min="1" max="1" width="4.85546875" customWidth="1"/>
    <col min="3" max="3" width="43" customWidth="1"/>
    <col min="5" max="5" width="15.85546875" customWidth="1"/>
  </cols>
  <sheetData>
    <row r="1" spans="1:11" ht="18" x14ac:dyDescent="0.25">
      <c r="A1" s="135" t="s">
        <v>78</v>
      </c>
    </row>
    <row r="4" spans="1:11" ht="15.75" x14ac:dyDescent="0.25">
      <c r="C4" s="134" t="s">
        <v>86</v>
      </c>
    </row>
    <row r="6" spans="1:11" ht="13.5" thickBot="1" x14ac:dyDescent="0.25"/>
    <row r="7" spans="1:11" x14ac:dyDescent="0.2">
      <c r="A7" s="37" t="s">
        <v>10</v>
      </c>
      <c r="B7" s="12" t="s">
        <v>0</v>
      </c>
      <c r="C7" s="155" t="s">
        <v>1</v>
      </c>
      <c r="D7" s="7" t="s">
        <v>13</v>
      </c>
      <c r="E7" s="7" t="s">
        <v>15</v>
      </c>
      <c r="F7" s="93" t="s">
        <v>16</v>
      </c>
      <c r="G7" s="7" t="s">
        <v>30</v>
      </c>
      <c r="H7" s="139" t="s">
        <v>79</v>
      </c>
      <c r="I7" s="140" t="s">
        <v>81</v>
      </c>
      <c r="J7" s="139" t="s">
        <v>83</v>
      </c>
      <c r="K7" s="141" t="s">
        <v>84</v>
      </c>
    </row>
    <row r="8" spans="1:11" ht="13.5" thickBot="1" x14ac:dyDescent="0.25">
      <c r="A8" s="96" t="s">
        <v>9</v>
      </c>
      <c r="B8" s="9"/>
      <c r="C8" s="80"/>
      <c r="D8" s="9" t="s">
        <v>14</v>
      </c>
      <c r="E8" s="9"/>
      <c r="F8" s="80" t="s">
        <v>17</v>
      </c>
      <c r="G8" s="9"/>
      <c r="H8" s="142" t="s">
        <v>80</v>
      </c>
      <c r="I8" s="143" t="s">
        <v>82</v>
      </c>
      <c r="J8" s="110" t="s">
        <v>88</v>
      </c>
      <c r="K8" s="144" t="s">
        <v>85</v>
      </c>
    </row>
    <row r="9" spans="1:11" ht="13.5" thickBot="1" x14ac:dyDescent="0.25">
      <c r="A9" s="7">
        <v>1</v>
      </c>
      <c r="B9" s="93" t="s">
        <v>25</v>
      </c>
      <c r="C9" s="129" t="s">
        <v>49</v>
      </c>
      <c r="D9" s="97">
        <v>990721</v>
      </c>
      <c r="E9" s="94" t="s">
        <v>50</v>
      </c>
      <c r="F9" s="87" t="s">
        <v>26</v>
      </c>
      <c r="G9" s="85">
        <v>3.3</v>
      </c>
      <c r="H9" s="145">
        <v>2</v>
      </c>
      <c r="I9" s="156">
        <v>48</v>
      </c>
      <c r="J9" s="190">
        <f>SUM(H9:I9)*0.05</f>
        <v>2.5</v>
      </c>
      <c r="K9" s="146">
        <f>SUM(H9:J9)</f>
        <v>52.5</v>
      </c>
    </row>
    <row r="10" spans="1:11" ht="13.5" thickBot="1" x14ac:dyDescent="0.25">
      <c r="A10" s="86"/>
      <c r="B10" s="117"/>
      <c r="C10" s="113" t="s">
        <v>67</v>
      </c>
      <c r="D10" s="111">
        <v>990732</v>
      </c>
      <c r="E10" s="123" t="s">
        <v>72</v>
      </c>
      <c r="F10" s="117" t="s">
        <v>26</v>
      </c>
      <c r="G10" s="110">
        <v>2</v>
      </c>
      <c r="H10" s="147">
        <v>2</v>
      </c>
      <c r="I10" s="148">
        <v>49.35</v>
      </c>
      <c r="J10" s="175">
        <f t="shared" ref="J10:J21" si="0">SUM(H10:I10)*0.05</f>
        <v>2.5675000000000003</v>
      </c>
      <c r="K10" s="184">
        <f>SUM(H10:J10)</f>
        <v>53.917500000000004</v>
      </c>
    </row>
    <row r="11" spans="1:11" x14ac:dyDescent="0.2">
      <c r="A11" s="9">
        <v>2</v>
      </c>
      <c r="B11" s="93" t="s">
        <v>48</v>
      </c>
      <c r="C11" s="82" t="s">
        <v>52</v>
      </c>
      <c r="D11" s="97">
        <v>972378</v>
      </c>
      <c r="E11" s="94" t="s">
        <v>51</v>
      </c>
      <c r="F11" s="87" t="s">
        <v>26</v>
      </c>
      <c r="G11" s="158">
        <v>0</v>
      </c>
      <c r="H11" s="160">
        <v>2</v>
      </c>
      <c r="I11" s="164">
        <v>0</v>
      </c>
      <c r="J11" s="176"/>
      <c r="K11" s="166"/>
    </row>
    <row r="12" spans="1:11" ht="13.5" thickBot="1" x14ac:dyDescent="0.25">
      <c r="A12" s="86"/>
      <c r="B12" s="79"/>
      <c r="C12" s="83"/>
      <c r="D12" s="98">
        <v>973103</v>
      </c>
      <c r="E12" s="95" t="s">
        <v>54</v>
      </c>
      <c r="F12" s="79" t="s">
        <v>26</v>
      </c>
      <c r="G12" s="157">
        <v>0</v>
      </c>
      <c r="H12" s="162">
        <v>2</v>
      </c>
      <c r="I12" s="165">
        <v>0</v>
      </c>
      <c r="J12" s="177"/>
      <c r="K12" s="174"/>
    </row>
    <row r="13" spans="1:11" x14ac:dyDescent="0.2">
      <c r="A13" s="90">
        <v>3</v>
      </c>
      <c r="B13" s="48" t="s">
        <v>25</v>
      </c>
      <c r="C13" s="84" t="s">
        <v>56</v>
      </c>
      <c r="D13" s="97">
        <v>974960</v>
      </c>
      <c r="E13" s="124" t="s">
        <v>55</v>
      </c>
      <c r="F13" s="133" t="s">
        <v>26</v>
      </c>
      <c r="G13" s="90">
        <v>0.8</v>
      </c>
      <c r="H13" s="150">
        <v>2</v>
      </c>
      <c r="I13" s="167">
        <v>48.99</v>
      </c>
      <c r="J13" s="185">
        <f t="shared" si="0"/>
        <v>2.5495000000000001</v>
      </c>
      <c r="K13" s="180">
        <f t="shared" ref="K13:K18" si="1">SUM(H13:J13)</f>
        <v>53.539500000000004</v>
      </c>
    </row>
    <row r="14" spans="1:11" x14ac:dyDescent="0.2">
      <c r="A14" s="90">
        <v>4</v>
      </c>
      <c r="B14" s="92" t="s">
        <v>25</v>
      </c>
      <c r="C14" s="89" t="s">
        <v>56</v>
      </c>
      <c r="D14" s="99">
        <v>974985</v>
      </c>
      <c r="E14" s="125" t="s">
        <v>57</v>
      </c>
      <c r="F14" s="136" t="s">
        <v>26</v>
      </c>
      <c r="G14" s="91">
        <v>1.8</v>
      </c>
      <c r="H14" s="151">
        <v>2</v>
      </c>
      <c r="I14" s="168">
        <v>50.2</v>
      </c>
      <c r="J14" s="186">
        <f t="shared" si="0"/>
        <v>2.6100000000000003</v>
      </c>
      <c r="K14" s="178">
        <f t="shared" si="1"/>
        <v>54.81</v>
      </c>
    </row>
    <row r="15" spans="1:11" ht="13.5" thickBot="1" x14ac:dyDescent="0.25">
      <c r="A15" s="91">
        <v>5</v>
      </c>
      <c r="B15" s="92" t="s">
        <v>25</v>
      </c>
      <c r="C15" s="89" t="s">
        <v>56</v>
      </c>
      <c r="D15" s="99">
        <v>965875</v>
      </c>
      <c r="E15" s="125" t="s">
        <v>60</v>
      </c>
      <c r="F15" s="136" t="s">
        <v>59</v>
      </c>
      <c r="G15" s="91">
        <v>0.8</v>
      </c>
      <c r="H15" s="147">
        <v>2</v>
      </c>
      <c r="I15" s="169">
        <v>49.92</v>
      </c>
      <c r="J15" s="187">
        <f t="shared" si="0"/>
        <v>2.5960000000000001</v>
      </c>
      <c r="K15" s="179">
        <f t="shared" si="1"/>
        <v>54.516000000000005</v>
      </c>
    </row>
    <row r="16" spans="1:11" x14ac:dyDescent="0.2">
      <c r="A16" s="121">
        <v>6</v>
      </c>
      <c r="B16" s="115" t="s">
        <v>25</v>
      </c>
      <c r="C16" s="114" t="s">
        <v>49</v>
      </c>
      <c r="D16" s="127">
        <v>973518</v>
      </c>
      <c r="E16" s="128" t="s">
        <v>69</v>
      </c>
      <c r="F16" s="137" t="s">
        <v>26</v>
      </c>
      <c r="G16" s="126">
        <v>0.9</v>
      </c>
      <c r="H16" s="145">
        <v>2</v>
      </c>
      <c r="I16" s="170">
        <v>42</v>
      </c>
      <c r="J16" s="180">
        <f t="shared" si="0"/>
        <v>2.2000000000000002</v>
      </c>
      <c r="K16" s="188">
        <f t="shared" si="1"/>
        <v>46.2</v>
      </c>
    </row>
    <row r="17" spans="1:11" ht="13.5" thickBot="1" x14ac:dyDescent="0.25">
      <c r="A17" s="110"/>
      <c r="B17" s="112"/>
      <c r="C17" s="118"/>
      <c r="D17" s="111">
        <v>973554</v>
      </c>
      <c r="E17" s="119" t="s">
        <v>70</v>
      </c>
      <c r="F17" s="116" t="s">
        <v>71</v>
      </c>
      <c r="G17" s="110">
        <v>0.9</v>
      </c>
      <c r="H17" s="149">
        <v>2</v>
      </c>
      <c r="I17" s="171">
        <v>50.1</v>
      </c>
      <c r="J17" s="179">
        <f t="shared" si="0"/>
        <v>2.6050000000000004</v>
      </c>
      <c r="K17" s="188">
        <f t="shared" si="1"/>
        <v>54.704999999999998</v>
      </c>
    </row>
    <row r="18" spans="1:11" x14ac:dyDescent="0.2">
      <c r="A18" s="121">
        <v>7</v>
      </c>
      <c r="B18" s="115" t="s">
        <v>25</v>
      </c>
      <c r="C18" s="114" t="s">
        <v>77</v>
      </c>
      <c r="D18" s="127">
        <v>974996</v>
      </c>
      <c r="E18" s="128" t="s">
        <v>68</v>
      </c>
      <c r="F18" s="137" t="s">
        <v>26</v>
      </c>
      <c r="G18" s="126">
        <v>0.9</v>
      </c>
      <c r="H18" s="150">
        <v>2</v>
      </c>
      <c r="I18" s="167">
        <v>47.8</v>
      </c>
      <c r="J18" s="180">
        <f t="shared" si="0"/>
        <v>2.4900000000000002</v>
      </c>
      <c r="K18" s="188">
        <f t="shared" si="1"/>
        <v>52.29</v>
      </c>
    </row>
    <row r="19" spans="1:11" ht="13.5" thickBot="1" x14ac:dyDescent="0.25">
      <c r="A19" s="110"/>
      <c r="B19" s="112"/>
      <c r="C19" s="118"/>
      <c r="D19" s="111">
        <v>1013093</v>
      </c>
      <c r="E19" s="119" t="s">
        <v>74</v>
      </c>
      <c r="F19" s="116" t="s">
        <v>26</v>
      </c>
      <c r="G19" s="157">
        <v>0</v>
      </c>
      <c r="H19" s="163">
        <v>2</v>
      </c>
      <c r="I19" s="172" t="s">
        <v>87</v>
      </c>
      <c r="J19" s="181"/>
      <c r="K19" s="174"/>
    </row>
    <row r="20" spans="1:11" x14ac:dyDescent="0.2">
      <c r="A20" s="101">
        <v>8</v>
      </c>
      <c r="B20" s="102" t="s">
        <v>48</v>
      </c>
      <c r="C20" s="105" t="s">
        <v>53</v>
      </c>
      <c r="D20" s="103">
        <v>975002</v>
      </c>
      <c r="E20" s="122" t="s">
        <v>58</v>
      </c>
      <c r="F20" s="104" t="s">
        <v>26</v>
      </c>
      <c r="G20" s="159">
        <v>0</v>
      </c>
      <c r="H20" s="160">
        <v>2</v>
      </c>
      <c r="I20" s="173" t="s">
        <v>87</v>
      </c>
      <c r="J20" s="182"/>
      <c r="K20" s="161"/>
    </row>
    <row r="21" spans="1:11" ht="13.5" thickBot="1" x14ac:dyDescent="0.25">
      <c r="A21" s="110">
        <v>9</v>
      </c>
      <c r="B21" s="107" t="s">
        <v>48</v>
      </c>
      <c r="C21" s="108" t="s">
        <v>53</v>
      </c>
      <c r="D21" s="109">
        <v>1013093</v>
      </c>
      <c r="E21" s="130" t="s">
        <v>73</v>
      </c>
      <c r="F21" s="131" t="s">
        <v>26</v>
      </c>
      <c r="G21" s="110">
        <v>0.6</v>
      </c>
      <c r="H21" s="149">
        <v>2</v>
      </c>
      <c r="I21" s="171">
        <v>47.37</v>
      </c>
      <c r="J21" s="183">
        <f t="shared" si="0"/>
        <v>2.4685000000000001</v>
      </c>
      <c r="K21" s="189">
        <f>SUM(H21:J21)</f>
        <v>51.838499999999996</v>
      </c>
    </row>
    <row r="22" spans="1:11" ht="15.75" thickBot="1" x14ac:dyDescent="0.3">
      <c r="A22" s="331" t="s">
        <v>8</v>
      </c>
      <c r="B22" s="332"/>
      <c r="C22" s="332"/>
      <c r="D22" s="332"/>
      <c r="E22" s="332"/>
      <c r="F22" s="333"/>
      <c r="G22" s="138">
        <f>SUM(G9:G21)</f>
        <v>12</v>
      </c>
      <c r="H22" s="152"/>
      <c r="I22" s="153"/>
      <c r="J22" s="153"/>
      <c r="K22" s="154"/>
    </row>
  </sheetData>
  <mergeCells count="1">
    <mergeCell ref="A22:F22"/>
  </mergeCells>
  <pageMargins left="0.27" right="0.24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1"/>
  <sheetViews>
    <sheetView workbookViewId="0">
      <selection activeCell="U34" sqref="U34"/>
    </sheetView>
  </sheetViews>
  <sheetFormatPr defaultRowHeight="12.75" x14ac:dyDescent="0.2"/>
  <cols>
    <col min="1" max="1" width="23" customWidth="1"/>
    <col min="4" max="13" width="0" hidden="1" customWidth="1"/>
  </cols>
  <sheetData>
    <row r="1" spans="1:16" x14ac:dyDescent="0.2">
      <c r="A1" s="194" t="s">
        <v>20</v>
      </c>
      <c r="L1" s="194" t="s">
        <v>113</v>
      </c>
      <c r="N1" s="194" t="s">
        <v>113</v>
      </c>
    </row>
    <row r="6" spans="1:16" x14ac:dyDescent="0.2">
      <c r="A6" s="194" t="s">
        <v>111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</row>
    <row r="9" spans="1:16" x14ac:dyDescent="0.2">
      <c r="A9" s="250" t="s">
        <v>110</v>
      </c>
      <c r="B9" s="251" t="s">
        <v>101</v>
      </c>
      <c r="C9" s="252" t="s">
        <v>101</v>
      </c>
      <c r="D9" s="253" t="s">
        <v>101</v>
      </c>
      <c r="E9" s="253" t="s">
        <v>101</v>
      </c>
      <c r="F9" s="254" t="s">
        <v>101</v>
      </c>
      <c r="G9" s="252" t="s">
        <v>101</v>
      </c>
      <c r="H9" s="254" t="s">
        <v>101</v>
      </c>
      <c r="I9" s="252" t="s">
        <v>101</v>
      </c>
      <c r="J9" s="254" t="s">
        <v>101</v>
      </c>
      <c r="K9" s="255" t="s">
        <v>101</v>
      </c>
      <c r="L9" s="253" t="s">
        <v>101</v>
      </c>
      <c r="M9" s="256" t="s">
        <v>118</v>
      </c>
      <c r="N9" s="251" t="s">
        <v>101</v>
      </c>
      <c r="O9" s="252" t="s">
        <v>101</v>
      </c>
      <c r="P9" s="257" t="s">
        <v>101</v>
      </c>
    </row>
    <row r="10" spans="1:16" ht="13.5" thickBot="1" x14ac:dyDescent="0.25">
      <c r="A10" s="258"/>
      <c r="B10" s="199">
        <v>1</v>
      </c>
      <c r="C10" s="201">
        <v>2</v>
      </c>
      <c r="D10" s="200">
        <v>3</v>
      </c>
      <c r="E10" s="200">
        <v>4</v>
      </c>
      <c r="F10" s="120">
        <v>5</v>
      </c>
      <c r="G10" s="201">
        <v>6</v>
      </c>
      <c r="H10" s="120">
        <v>7</v>
      </c>
      <c r="I10" s="201">
        <v>8</v>
      </c>
      <c r="J10" s="120">
        <v>9</v>
      </c>
      <c r="K10" s="217">
        <v>4</v>
      </c>
      <c r="L10" s="200">
        <v>5</v>
      </c>
      <c r="M10" s="233">
        <v>6</v>
      </c>
      <c r="N10" s="199">
        <v>3</v>
      </c>
      <c r="O10" s="201">
        <v>4</v>
      </c>
      <c r="P10" s="259">
        <v>5</v>
      </c>
    </row>
    <row r="11" spans="1:16" ht="18" customHeight="1" x14ac:dyDescent="0.2">
      <c r="A11" s="260"/>
      <c r="B11" s="197"/>
      <c r="C11" s="197"/>
      <c r="D11" s="198"/>
      <c r="E11" s="208"/>
      <c r="F11" s="197"/>
      <c r="G11" s="197"/>
      <c r="H11" s="197"/>
      <c r="I11" s="197"/>
      <c r="J11" s="215"/>
      <c r="K11" s="197"/>
      <c r="L11" s="215"/>
      <c r="M11" s="231"/>
      <c r="N11" s="197"/>
      <c r="O11" s="197"/>
      <c r="P11" s="197"/>
    </row>
    <row r="12" spans="1:16" ht="18" customHeight="1" x14ac:dyDescent="0.2">
      <c r="A12" s="260"/>
      <c r="B12" s="197"/>
      <c r="C12" s="197"/>
      <c r="D12" s="198"/>
      <c r="E12" s="208"/>
      <c r="F12" s="197"/>
      <c r="G12" s="197"/>
      <c r="H12" s="197"/>
      <c r="I12" s="197"/>
      <c r="J12" s="215"/>
      <c r="K12" s="197"/>
      <c r="L12" s="215"/>
      <c r="M12" s="232"/>
      <c r="N12" s="197"/>
      <c r="O12" s="197"/>
      <c r="P12" s="197"/>
    </row>
    <row r="13" spans="1:16" ht="18" customHeight="1" x14ac:dyDescent="0.2">
      <c r="A13" s="261"/>
      <c r="B13" s="195"/>
      <c r="C13" s="195"/>
      <c r="D13" s="196"/>
      <c r="E13" s="209"/>
      <c r="F13" s="195"/>
      <c r="G13" s="195"/>
      <c r="H13" s="195"/>
      <c r="I13" s="195"/>
      <c r="J13" s="216"/>
      <c r="K13" s="195"/>
      <c r="L13" s="216"/>
      <c r="M13" s="232"/>
      <c r="N13" s="195"/>
      <c r="O13" s="195"/>
      <c r="P13" s="195"/>
    </row>
    <row r="14" spans="1:16" ht="18" customHeight="1" x14ac:dyDescent="0.2">
      <c r="A14" s="261"/>
      <c r="B14" s="195"/>
      <c r="C14" s="195"/>
      <c r="D14" s="196"/>
      <c r="E14" s="209"/>
      <c r="F14" s="195"/>
      <c r="G14" s="195"/>
      <c r="H14" s="195"/>
      <c r="I14" s="195"/>
      <c r="J14" s="216"/>
      <c r="K14" s="195"/>
      <c r="L14" s="216"/>
      <c r="M14" s="232"/>
      <c r="N14" s="195"/>
      <c r="O14" s="195"/>
      <c r="P14" s="195"/>
    </row>
    <row r="15" spans="1:16" ht="18" customHeight="1" x14ac:dyDescent="0.2">
      <c r="A15" s="261"/>
      <c r="B15" s="195"/>
      <c r="C15" s="195"/>
      <c r="D15" s="196"/>
      <c r="E15" s="209"/>
      <c r="F15" s="195"/>
      <c r="G15" s="195"/>
      <c r="H15" s="195"/>
      <c r="I15" s="195"/>
      <c r="J15" s="216"/>
      <c r="K15" s="195"/>
      <c r="L15" s="216"/>
      <c r="M15" s="232"/>
      <c r="N15" s="195"/>
      <c r="O15" s="195"/>
      <c r="P15" s="195"/>
    </row>
    <row r="16" spans="1:16" ht="18" customHeight="1" x14ac:dyDescent="0.2">
      <c r="A16" s="261"/>
      <c r="B16" s="195"/>
      <c r="C16" s="195"/>
      <c r="D16" s="196"/>
      <c r="E16" s="209"/>
      <c r="F16" s="195"/>
      <c r="G16" s="195"/>
      <c r="H16" s="195"/>
      <c r="I16" s="195"/>
      <c r="J16" s="216"/>
      <c r="K16" s="195"/>
      <c r="L16" s="216"/>
      <c r="M16" s="232"/>
      <c r="N16" s="195"/>
      <c r="O16" s="195"/>
      <c r="P16" s="195"/>
    </row>
    <row r="20" spans="2:2" x14ac:dyDescent="0.2">
      <c r="B20" s="206" t="s">
        <v>104</v>
      </c>
    </row>
    <row r="21" spans="2:2" x14ac:dyDescent="0.2">
      <c r="B21" s="206" t="s">
        <v>112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"/>
  <sheetViews>
    <sheetView workbookViewId="0">
      <selection activeCell="M8" sqref="M8:M9"/>
    </sheetView>
  </sheetViews>
  <sheetFormatPr defaultRowHeight="12.75" x14ac:dyDescent="0.2"/>
  <cols>
    <col min="4" max="4" width="10.140625" customWidth="1"/>
    <col min="5" max="5" width="24.85546875" customWidth="1"/>
    <col min="7" max="11" width="0" hidden="1" customWidth="1"/>
    <col min="12" max="12" width="12.140625" bestFit="1" customWidth="1"/>
    <col min="14" max="14" width="20.28515625" customWidth="1"/>
  </cols>
  <sheetData>
    <row r="1" spans="1:14" ht="18" x14ac:dyDescent="0.25">
      <c r="A1" s="11" t="s">
        <v>20</v>
      </c>
    </row>
    <row r="4" spans="1:14" x14ac:dyDescent="0.2">
      <c r="D4" s="334" t="s">
        <v>90</v>
      </c>
      <c r="E4" s="334"/>
    </row>
    <row r="5" spans="1:14" ht="13.5" thickBot="1" x14ac:dyDescent="0.25"/>
    <row r="6" spans="1:14" x14ac:dyDescent="0.2">
      <c r="A6" s="37" t="s">
        <v>10</v>
      </c>
      <c r="B6" s="12" t="s">
        <v>0</v>
      </c>
      <c r="C6" s="16" t="s">
        <v>1</v>
      </c>
      <c r="D6" s="7" t="s">
        <v>13</v>
      </c>
      <c r="E6" s="207" t="s">
        <v>15</v>
      </c>
      <c r="F6" s="93" t="s">
        <v>16</v>
      </c>
      <c r="G6" s="81" t="s">
        <v>76</v>
      </c>
      <c r="H6" s="7" t="s">
        <v>30</v>
      </c>
      <c r="I6" s="7" t="s">
        <v>61</v>
      </c>
      <c r="J6" s="81" t="s">
        <v>63</v>
      </c>
      <c r="K6" s="7" t="s">
        <v>64</v>
      </c>
      <c r="L6" s="7" t="s">
        <v>5</v>
      </c>
      <c r="M6" s="10" t="s">
        <v>89</v>
      </c>
      <c r="N6" s="7" t="s">
        <v>3</v>
      </c>
    </row>
    <row r="7" spans="1:14" ht="13.5" thickBot="1" x14ac:dyDescent="0.25">
      <c r="A7" s="96" t="s">
        <v>9</v>
      </c>
      <c r="B7" s="9"/>
      <c r="C7" s="80"/>
      <c r="D7" s="9" t="s">
        <v>14</v>
      </c>
      <c r="E7" s="229"/>
      <c r="F7" s="80" t="s">
        <v>17</v>
      </c>
      <c r="G7" s="9" t="s">
        <v>75</v>
      </c>
      <c r="H7" s="9"/>
      <c r="I7" s="9" t="s">
        <v>62</v>
      </c>
      <c r="J7" s="100" t="s">
        <v>66</v>
      </c>
      <c r="K7" s="9" t="s">
        <v>65</v>
      </c>
      <c r="L7" s="9" t="s">
        <v>116</v>
      </c>
      <c r="M7" s="193">
        <v>0.05</v>
      </c>
      <c r="N7" s="9" t="s">
        <v>4</v>
      </c>
    </row>
    <row r="8" spans="1:14" ht="13.5" thickBot="1" x14ac:dyDescent="0.25">
      <c r="A8" s="7">
        <v>1</v>
      </c>
      <c r="B8" s="93" t="s">
        <v>25</v>
      </c>
      <c r="C8" s="227" t="s">
        <v>29</v>
      </c>
      <c r="D8" s="192">
        <v>1517551</v>
      </c>
      <c r="E8" s="219" t="s">
        <v>119</v>
      </c>
      <c r="F8" s="7" t="s">
        <v>120</v>
      </c>
      <c r="G8" s="88">
        <f>I8-H8</f>
        <v>23.43</v>
      </c>
      <c r="H8" s="88">
        <v>3.3</v>
      </c>
      <c r="I8" s="133">
        <v>26.73</v>
      </c>
      <c r="J8" s="7">
        <v>450</v>
      </c>
      <c r="K8" s="88">
        <f>2+48+0.05*(2+48)</f>
        <v>52.5</v>
      </c>
      <c r="L8" s="236">
        <v>123550.7</v>
      </c>
      <c r="M8" s="7">
        <v>6178</v>
      </c>
      <c r="N8" s="121" t="s">
        <v>121</v>
      </c>
    </row>
    <row r="9" spans="1:14" ht="13.5" thickBot="1" x14ac:dyDescent="0.25">
      <c r="A9" s="234">
        <v>2</v>
      </c>
      <c r="B9" s="210" t="s">
        <v>122</v>
      </c>
      <c r="C9" s="228" t="s">
        <v>123</v>
      </c>
      <c r="D9" s="192">
        <v>1517551</v>
      </c>
      <c r="E9" s="235" t="s">
        <v>119</v>
      </c>
      <c r="F9" s="121" t="s">
        <v>120</v>
      </c>
      <c r="G9" s="226">
        <f>I9-H9</f>
        <v>6.57</v>
      </c>
      <c r="H9" s="158">
        <v>0</v>
      </c>
      <c r="I9" s="88">
        <v>6.57</v>
      </c>
      <c r="J9" s="9">
        <v>250</v>
      </c>
      <c r="K9" s="158"/>
      <c r="L9" s="236">
        <v>5104.72</v>
      </c>
      <c r="M9" s="7">
        <v>255</v>
      </c>
      <c r="N9" s="85" t="s">
        <v>121</v>
      </c>
    </row>
    <row r="10" spans="1:14" ht="16.5" thickBot="1" x14ac:dyDescent="0.3">
      <c r="A10" s="335" t="s">
        <v>8</v>
      </c>
      <c r="B10" s="336"/>
      <c r="C10" s="336"/>
      <c r="D10" s="336"/>
      <c r="E10" s="336"/>
      <c r="F10" s="337"/>
      <c r="G10" s="132">
        <f>SUM(G8:G9)</f>
        <v>30</v>
      </c>
      <c r="H10" s="132">
        <f>SUM(H8:H9)</f>
        <v>3.3</v>
      </c>
      <c r="I10" s="132">
        <f>SUM(I8:I9)</f>
        <v>33.299999999999997</v>
      </c>
      <c r="J10" s="18"/>
      <c r="K10" s="18"/>
      <c r="L10" s="18">
        <f>SUM(L8:L9)</f>
        <v>128655.42</v>
      </c>
      <c r="M10" s="72">
        <f>SUM(M8:M9)</f>
        <v>6433</v>
      </c>
      <c r="N10" s="191"/>
    </row>
  </sheetData>
  <mergeCells count="2">
    <mergeCell ref="D4:E4"/>
    <mergeCell ref="A10:F10"/>
  </mergeCells>
  <pageMargins left="0.35433070866141736" right="0.35433070866141736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5"/>
  <sheetViews>
    <sheetView workbookViewId="0">
      <selection activeCell="L31" sqref="L31"/>
    </sheetView>
  </sheetViews>
  <sheetFormatPr defaultRowHeight="12.75" x14ac:dyDescent="0.2"/>
  <cols>
    <col min="1" max="1" width="4" customWidth="1"/>
    <col min="2" max="2" width="6.5703125" customWidth="1"/>
    <col min="3" max="3" width="17.7109375" customWidth="1"/>
    <col min="4" max="4" width="10.85546875" customWidth="1"/>
    <col min="6" max="6" width="8.85546875" customWidth="1"/>
    <col min="7" max="7" width="8.28515625" customWidth="1"/>
    <col min="8" max="8" width="8.140625" customWidth="1"/>
    <col min="10" max="10" width="6" customWidth="1"/>
    <col min="12" max="12" width="8.28515625" customWidth="1"/>
    <col min="13" max="13" width="7.5703125" customWidth="1"/>
    <col min="14" max="14" width="9.28515625" customWidth="1"/>
    <col min="15" max="15" width="13" bestFit="1" customWidth="1"/>
    <col min="16" max="16" width="9.28515625" customWidth="1"/>
  </cols>
  <sheetData>
    <row r="1" spans="1:16" ht="15.75" x14ac:dyDescent="0.25">
      <c r="A1" s="134" t="s">
        <v>103</v>
      </c>
    </row>
    <row r="2" spans="1:16" x14ac:dyDescent="0.2">
      <c r="K2" s="194" t="s">
        <v>128</v>
      </c>
    </row>
    <row r="4" spans="1:16" ht="28.5" customHeight="1" thickBot="1" x14ac:dyDescent="0.25"/>
    <row r="5" spans="1:16" ht="18" customHeight="1" thickBot="1" x14ac:dyDescent="0.25">
      <c r="A5" s="37" t="s">
        <v>10</v>
      </c>
      <c r="B5" s="12" t="s">
        <v>0</v>
      </c>
      <c r="C5" s="16" t="s">
        <v>1</v>
      </c>
      <c r="D5" s="7" t="s">
        <v>13</v>
      </c>
      <c r="E5" s="121" t="s">
        <v>92</v>
      </c>
      <c r="F5" s="338" t="s">
        <v>91</v>
      </c>
      <c r="G5" s="121" t="s">
        <v>115</v>
      </c>
      <c r="H5" s="121" t="s">
        <v>89</v>
      </c>
      <c r="I5" s="121" t="s">
        <v>95</v>
      </c>
      <c r="J5" s="340" t="s">
        <v>97</v>
      </c>
      <c r="K5" s="341"/>
      <c r="L5" s="341"/>
      <c r="M5" s="341"/>
      <c r="N5" s="342"/>
      <c r="O5" s="202" t="s">
        <v>81</v>
      </c>
      <c r="P5" s="230" t="s">
        <v>102</v>
      </c>
    </row>
    <row r="6" spans="1:16" ht="18.75" customHeight="1" thickBot="1" x14ac:dyDescent="0.25">
      <c r="A6" s="96" t="s">
        <v>9</v>
      </c>
      <c r="B6" s="9"/>
      <c r="C6" s="80"/>
      <c r="D6" s="9" t="s">
        <v>14</v>
      </c>
      <c r="E6" s="110" t="s">
        <v>93</v>
      </c>
      <c r="F6" s="339"/>
      <c r="G6" s="106" t="s">
        <v>94</v>
      </c>
      <c r="H6" s="205" t="s">
        <v>108</v>
      </c>
      <c r="I6" s="106" t="s">
        <v>96</v>
      </c>
      <c r="J6" s="213" t="s">
        <v>98</v>
      </c>
      <c r="K6" s="121" t="s">
        <v>99</v>
      </c>
      <c r="L6" s="214" t="s">
        <v>100</v>
      </c>
      <c r="M6" s="121" t="s">
        <v>106</v>
      </c>
      <c r="N6" s="121" t="s">
        <v>107</v>
      </c>
      <c r="O6" s="203" t="s">
        <v>6</v>
      </c>
      <c r="P6" s="201"/>
    </row>
    <row r="7" spans="1:16" ht="13.5" thickBot="1" x14ac:dyDescent="0.25">
      <c r="A7" s="7">
        <v>1</v>
      </c>
      <c r="B7" s="7" t="s">
        <v>25</v>
      </c>
      <c r="C7" s="275" t="s">
        <v>129</v>
      </c>
      <c r="D7" s="88">
        <v>1511109</v>
      </c>
      <c r="E7" s="237">
        <v>650</v>
      </c>
      <c r="F7" s="204"/>
      <c r="G7" s="7"/>
      <c r="H7" s="278">
        <v>260</v>
      </c>
      <c r="I7" s="279">
        <v>0</v>
      </c>
      <c r="J7" s="218"/>
      <c r="K7" s="211"/>
      <c r="L7" s="211"/>
      <c r="M7" s="211"/>
      <c r="N7" s="220"/>
      <c r="O7" s="271"/>
      <c r="P7" s="238"/>
    </row>
    <row r="8" spans="1:16" ht="13.5" thickBot="1" x14ac:dyDescent="0.25">
      <c r="A8" s="10">
        <v>2</v>
      </c>
      <c r="B8" s="7" t="s">
        <v>25</v>
      </c>
      <c r="C8" s="275" t="s">
        <v>129</v>
      </c>
      <c r="D8" s="272">
        <v>1638247</v>
      </c>
      <c r="E8" s="237">
        <v>650</v>
      </c>
      <c r="F8" s="204"/>
      <c r="G8" s="7"/>
      <c r="H8" s="280" t="s">
        <v>124</v>
      </c>
      <c r="I8" s="277">
        <v>0</v>
      </c>
      <c r="J8" s="248"/>
      <c r="K8" s="268"/>
      <c r="L8" s="268"/>
      <c r="M8" s="268"/>
      <c r="N8" s="269"/>
      <c r="O8" s="270"/>
      <c r="P8" s="238"/>
    </row>
    <row r="9" spans="1:16" ht="13.5" thickBot="1" x14ac:dyDescent="0.25">
      <c r="A9" s="10">
        <v>3</v>
      </c>
      <c r="B9" s="7" t="s">
        <v>25</v>
      </c>
      <c r="C9" s="275" t="s">
        <v>129</v>
      </c>
      <c r="D9" s="272">
        <v>1638083</v>
      </c>
      <c r="E9" s="237">
        <v>650</v>
      </c>
      <c r="F9" s="204"/>
      <c r="G9" s="7"/>
      <c r="H9" s="281" t="s">
        <v>125</v>
      </c>
      <c r="I9" s="242">
        <v>0</v>
      </c>
      <c r="J9" s="248"/>
      <c r="K9" s="268"/>
      <c r="L9" s="268"/>
      <c r="M9" s="268"/>
      <c r="N9" s="269"/>
      <c r="O9" s="270"/>
      <c r="P9" s="238"/>
    </row>
    <row r="10" spans="1:16" ht="13.5" thickBot="1" x14ac:dyDescent="0.25">
      <c r="A10" s="10">
        <v>4</v>
      </c>
      <c r="B10" s="7" t="s">
        <v>25</v>
      </c>
      <c r="C10" s="275" t="s">
        <v>129</v>
      </c>
      <c r="D10" s="273">
        <v>1638162</v>
      </c>
      <c r="E10" s="237">
        <v>650</v>
      </c>
      <c r="F10" s="204"/>
      <c r="G10" s="7"/>
      <c r="H10" s="281" t="s">
        <v>126</v>
      </c>
      <c r="I10" s="242">
        <v>0</v>
      </c>
      <c r="J10" s="262"/>
      <c r="K10" s="263"/>
      <c r="L10" s="263"/>
      <c r="M10" s="263"/>
      <c r="N10" s="264"/>
      <c r="O10" s="265"/>
      <c r="P10" s="238"/>
    </row>
    <row r="11" spans="1:16" ht="13.5" thickBot="1" x14ac:dyDescent="0.25">
      <c r="A11" s="266">
        <v>5</v>
      </c>
      <c r="B11" s="7" t="s">
        <v>25</v>
      </c>
      <c r="C11" s="276" t="s">
        <v>129</v>
      </c>
      <c r="D11" s="274">
        <v>1629248</v>
      </c>
      <c r="E11" s="237">
        <v>650</v>
      </c>
      <c r="F11" s="204"/>
      <c r="G11" s="204"/>
      <c r="H11" s="282" t="s">
        <v>127</v>
      </c>
      <c r="I11" s="242">
        <v>0</v>
      </c>
      <c r="J11" s="243"/>
      <c r="K11" s="244"/>
      <c r="L11" s="244"/>
      <c r="M11" s="244"/>
      <c r="N11" s="245"/>
      <c r="O11" s="246"/>
      <c r="P11" s="239"/>
    </row>
    <row r="12" spans="1:16" s="194" customFormat="1" ht="13.5" thickBot="1" x14ac:dyDescent="0.25">
      <c r="A12" s="221" t="s">
        <v>105</v>
      </c>
      <c r="B12" s="222"/>
      <c r="C12" s="222"/>
      <c r="D12" s="222"/>
      <c r="E12" s="222"/>
      <c r="F12" s="225"/>
      <c r="G12" s="212">
        <f>SUM(G7:G11)</f>
        <v>0</v>
      </c>
      <c r="H12" s="267">
        <v>4092</v>
      </c>
      <c r="I12" s="212">
        <f>SUM(I7:I11)</f>
        <v>0</v>
      </c>
      <c r="J12" s="247">
        <f>SUM(J7:J11)</f>
        <v>0</v>
      </c>
      <c r="K12" s="240"/>
      <c r="L12" s="223"/>
      <c r="M12" s="223"/>
      <c r="N12" s="241">
        <f>SUM(N7:N11)</f>
        <v>0</v>
      </c>
      <c r="O12" s="241"/>
      <c r="P12" s="224"/>
    </row>
    <row r="13" spans="1:16" x14ac:dyDescent="0.2">
      <c r="F13" s="2"/>
    </row>
    <row r="14" spans="1:16" x14ac:dyDescent="0.2">
      <c r="G14" s="206" t="s">
        <v>104</v>
      </c>
      <c r="K14" s="206"/>
    </row>
    <row r="15" spans="1:16" x14ac:dyDescent="0.2">
      <c r="G15" s="206" t="s">
        <v>19</v>
      </c>
      <c r="K15" s="206"/>
    </row>
  </sheetData>
  <mergeCells count="2">
    <mergeCell ref="F5:F6"/>
    <mergeCell ref="J5:N5"/>
  </mergeCells>
  <pageMargins left="0.27559055118110237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7</vt:i4>
      </vt:variant>
    </vt:vector>
  </HeadingPairs>
  <TitlesOfParts>
    <vt:vector size="7" baseType="lpstr">
      <vt:lpstr>lic noe 2015</vt:lpstr>
      <vt:lpstr>24.06.2026</vt:lpstr>
      <vt:lpstr>dgm </vt:lpstr>
      <vt:lpstr>calcul coaja </vt:lpstr>
      <vt:lpstr>analiza oferte </vt:lpstr>
      <vt:lpstr>garantii</vt:lpstr>
      <vt:lpstr>Anexa 1_adjudecare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Ovidiu</dc:creator>
  <cp:lastModifiedBy>Stejarul Rupea</cp:lastModifiedBy>
  <cp:lastPrinted>2026-06-05T07:33:03Z</cp:lastPrinted>
  <dcterms:created xsi:type="dcterms:W3CDTF">1996-10-14T23:33:28Z</dcterms:created>
  <dcterms:modified xsi:type="dcterms:W3CDTF">2026-06-05T07:40:31Z</dcterms:modified>
</cp:coreProperties>
</file>