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ND FORESTIER\Licitatii\Organizare licitatie\Licitatii 2026\"/>
    </mc:Choice>
  </mc:AlternateContent>
  <xr:revisionPtr revIDLastSave="0" documentId="13_ncr:1_{E42A0AC5-A07A-41FD-8D7A-E750A00A4AE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edia 2023" sheetId="6" r:id="rId1"/>
    <sheet name="16.09.2026" sheetId="5" r:id="rId2"/>
    <sheet name="Foaie7" sheetId="7" state="hidden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6" i="5" l="1"/>
  <c r="R17" i="5"/>
  <c r="R19" i="5"/>
  <c r="R22" i="5"/>
  <c r="N23" i="5"/>
  <c r="O23" i="5" s="1"/>
  <c r="N22" i="5"/>
  <c r="O22" i="5" s="1"/>
  <c r="N21" i="5"/>
  <c r="O21" i="5" s="1"/>
  <c r="N20" i="5"/>
  <c r="O20" i="5" s="1"/>
  <c r="N19" i="5"/>
  <c r="O19" i="5" s="1"/>
  <c r="N18" i="5"/>
  <c r="O18" i="5" s="1"/>
  <c r="N17" i="5"/>
  <c r="O17" i="5" s="1"/>
  <c r="N16" i="5"/>
  <c r="O16" i="5" s="1"/>
  <c r="N15" i="5"/>
  <c r="O15" i="5" s="1"/>
  <c r="N14" i="5"/>
  <c r="O14" i="5" s="1"/>
  <c r="F15" i="5"/>
  <c r="R15" i="5" s="1"/>
  <c r="F16" i="5"/>
  <c r="F17" i="5"/>
  <c r="F18" i="5"/>
  <c r="F19" i="5"/>
  <c r="F20" i="5"/>
  <c r="F21" i="5"/>
  <c r="F22" i="5"/>
  <c r="F23" i="5"/>
  <c r="R23" i="5" s="1"/>
  <c r="F14" i="5"/>
  <c r="R14" i="5" s="1"/>
  <c r="R24" i="5" l="1"/>
  <c r="G24" i="5"/>
  <c r="H24" i="5"/>
  <c r="J24" i="5"/>
  <c r="K24" i="5"/>
  <c r="O24" i="5"/>
  <c r="I24" i="5" l="1"/>
  <c r="F27" i="5"/>
  <c r="N24" i="5" l="1"/>
  <c r="S25" i="5"/>
  <c r="F24" i="5"/>
  <c r="E11" i="6"/>
  <c r="E15" i="6" s="1"/>
  <c r="E12" i="6"/>
  <c r="E13" i="6"/>
  <c r="E14" i="6"/>
  <c r="M14" i="6" s="1"/>
  <c r="E17" i="6"/>
  <c r="E19" i="6" s="1"/>
  <c r="E18" i="6"/>
  <c r="R18" i="6" s="1"/>
  <c r="E22" i="6"/>
  <c r="E23" i="6"/>
  <c r="E24" i="6" s="1"/>
  <c r="Q24" i="6"/>
  <c r="Q15" i="6"/>
  <c r="Q19" i="6"/>
  <c r="R22" i="6"/>
  <c r="M22" i="6"/>
  <c r="R17" i="6"/>
  <c r="M17" i="6"/>
  <c r="R14" i="6"/>
  <c r="M18" i="6"/>
  <c r="R13" i="6"/>
  <c r="M13" i="6"/>
  <c r="R12" i="6"/>
  <c r="M12" i="6"/>
  <c r="M11" i="6"/>
  <c r="E25" i="6" l="1"/>
  <c r="S24" i="6"/>
  <c r="Q25" i="6"/>
  <c r="M23" i="6"/>
  <c r="R23" i="6"/>
  <c r="R11" i="6"/>
</calcChain>
</file>

<file path=xl/sharedStrings.xml><?xml version="1.0" encoding="utf-8"?>
<sst xmlns="http://schemas.openxmlformats.org/spreadsheetml/2006/main" count="197" uniqueCount="121">
  <si>
    <t>Nr.</t>
  </si>
  <si>
    <t>1.Locul licitatiei :</t>
  </si>
  <si>
    <t xml:space="preserve">2.Data  preselectiei :  </t>
  </si>
  <si>
    <t>3.Data si ora licitatiei :</t>
  </si>
  <si>
    <t xml:space="preserve"> </t>
  </si>
  <si>
    <t xml:space="preserve">4.Modalitatea : </t>
  </si>
  <si>
    <t>5.Obiectul licitatiei :</t>
  </si>
  <si>
    <t>Nr. crt</t>
  </si>
  <si>
    <t>Partida</t>
  </si>
  <si>
    <t>u.a.</t>
  </si>
  <si>
    <t>Felul taierii</t>
  </si>
  <si>
    <t>V O L U M   B R U T  - mc</t>
  </si>
  <si>
    <t>Pret de pornire    lei/mc</t>
  </si>
  <si>
    <t>Pasul de licitatie          lei</t>
  </si>
  <si>
    <t>Valoare totala  lei</t>
  </si>
  <si>
    <t>Proprietar</t>
  </si>
  <si>
    <t>Pret de adjudecare  lei / mc</t>
  </si>
  <si>
    <t>Valoare de adjudecare   lei</t>
  </si>
  <si>
    <t>taierii</t>
  </si>
  <si>
    <t>din care</t>
  </si>
  <si>
    <t xml:space="preserve">DE </t>
  </si>
  <si>
    <t>GARANTIE</t>
  </si>
  <si>
    <t>ec.</t>
  </si>
  <si>
    <t>STRIGARE</t>
  </si>
  <si>
    <t>Ras</t>
  </si>
  <si>
    <t>Fag</t>
  </si>
  <si>
    <t>Stejar</t>
  </si>
  <si>
    <t>D.tari</t>
  </si>
  <si>
    <t>D.moi</t>
  </si>
  <si>
    <t>LICITATIE</t>
  </si>
  <si>
    <t>lei</t>
  </si>
  <si>
    <t>castigator</t>
  </si>
  <si>
    <t>lei/mc</t>
  </si>
  <si>
    <t>TOTALA</t>
  </si>
  <si>
    <t>LEI</t>
  </si>
  <si>
    <t>REGIA PUBLICA LOCALA A PADURILOR  STEJARUL R.A.</t>
  </si>
  <si>
    <t>Ocolul silvic : Regia Publica Locala a Padurilor Stejarul R.A.</t>
  </si>
  <si>
    <t>Total</t>
  </si>
  <si>
    <t>U.B.</t>
  </si>
  <si>
    <t xml:space="preserve">Garantia contractare  </t>
  </si>
  <si>
    <t>Com. Ticus</t>
  </si>
  <si>
    <t xml:space="preserve">Com. Bunesti </t>
  </si>
  <si>
    <t>Com. Jibert</t>
  </si>
  <si>
    <t>din</t>
  </si>
  <si>
    <t>ing. Curticapean Ovidiu</t>
  </si>
  <si>
    <t xml:space="preserve">Total </t>
  </si>
  <si>
    <t>Pr.1</t>
  </si>
  <si>
    <t>Silva Grup</t>
  </si>
  <si>
    <t>Esterer</t>
  </si>
  <si>
    <t>98B%/2</t>
  </si>
  <si>
    <t>Progr.1</t>
  </si>
  <si>
    <t>Com. Bunesti</t>
  </si>
  <si>
    <t>24C%/2</t>
  </si>
  <si>
    <t>60A%/1</t>
  </si>
  <si>
    <t>98B%/1</t>
  </si>
  <si>
    <t>39%/1</t>
  </si>
  <si>
    <t>24C%/1</t>
  </si>
  <si>
    <t>60A%/2</t>
  </si>
  <si>
    <t>Progr. 1</t>
  </si>
  <si>
    <t>39%/2</t>
  </si>
  <si>
    <t>Com.Jibert</t>
  </si>
  <si>
    <t xml:space="preserve">TOTAL </t>
  </si>
  <si>
    <t xml:space="preserve">III Comuna Bunesti </t>
  </si>
  <si>
    <t>I Comuna Ticus</t>
  </si>
  <si>
    <t>II Comuna Jibert</t>
  </si>
  <si>
    <t xml:space="preserve">Borsilv </t>
  </si>
  <si>
    <t>Rwood Protech</t>
  </si>
  <si>
    <t>Agent economic cistigator*</t>
  </si>
  <si>
    <t xml:space="preserve">Situatia Masei Lemnoase pe 2023 - Adjudecari , valori medii de adjudecare </t>
  </si>
  <si>
    <t xml:space="preserve">Intocmit </t>
  </si>
  <si>
    <t xml:space="preserve">Bunesti </t>
  </si>
  <si>
    <t>Jibert</t>
  </si>
  <si>
    <t>MEDIA</t>
  </si>
  <si>
    <t>TICUS</t>
  </si>
  <si>
    <t xml:space="preserve">MEDIA PONDERATA PE OCOL </t>
  </si>
  <si>
    <t xml:space="preserve">Procent de </t>
  </si>
  <si>
    <t xml:space="preserve">scadere pret </t>
  </si>
  <si>
    <t>fata de 2022</t>
  </si>
  <si>
    <t>Anexa 2</t>
  </si>
  <si>
    <t xml:space="preserve">Anexa 1 la p.v de licitatie </t>
  </si>
  <si>
    <t xml:space="preserve">Comisia de lcicitatie : </t>
  </si>
  <si>
    <t>Licitatie electronica intermediara</t>
  </si>
  <si>
    <t>Masa lemnoasa pe picior din cota de taiere a anului 2026</t>
  </si>
  <si>
    <t>IV Ungra</t>
  </si>
  <si>
    <t>16.09.2026</t>
  </si>
  <si>
    <t>2600193500470</t>
  </si>
  <si>
    <t xml:space="preserve">V Comuna Soars </t>
  </si>
  <si>
    <t>31A</t>
  </si>
  <si>
    <t>Pr. Rac.</t>
  </si>
  <si>
    <t>2600193500110</t>
  </si>
  <si>
    <t>51C,53D</t>
  </si>
  <si>
    <t>2600193500430</t>
  </si>
  <si>
    <t>III Comuna Bunesti</t>
  </si>
  <si>
    <t>99 B%</t>
  </si>
  <si>
    <t>Pr Rac.</t>
  </si>
  <si>
    <t>2600193500460</t>
  </si>
  <si>
    <t>26B</t>
  </si>
  <si>
    <t>Pr.2</t>
  </si>
  <si>
    <t>2500193500660</t>
  </si>
  <si>
    <t xml:space="preserve">III Com. Bunesti </t>
  </si>
  <si>
    <t>120B</t>
  </si>
  <si>
    <t>2600193500440</t>
  </si>
  <si>
    <t>I Comna Ticus</t>
  </si>
  <si>
    <t>62A</t>
  </si>
  <si>
    <t>2500193500670</t>
  </si>
  <si>
    <t>158A</t>
  </si>
  <si>
    <t>Pr.Rac</t>
  </si>
  <si>
    <t>2500193500710</t>
  </si>
  <si>
    <t>57A</t>
  </si>
  <si>
    <t>2600193500120</t>
  </si>
  <si>
    <t>89B%</t>
  </si>
  <si>
    <t>2500193500790</t>
  </si>
  <si>
    <t>11A%</t>
  </si>
  <si>
    <t xml:space="preserve">Com . Soars </t>
  </si>
  <si>
    <t xml:space="preserve">Com. Jibert </t>
  </si>
  <si>
    <t xml:space="preserve">Com. Soars </t>
  </si>
  <si>
    <t>Com. Ungra</t>
  </si>
  <si>
    <t>Data limita pentru depunerea documentatiei conf ord 715/2017 : 11.09.2026, ora 10.00</t>
  </si>
  <si>
    <t>16.09.2026 ORA 12.00</t>
  </si>
  <si>
    <t>R E Z U L T A T U L  L I C I T A T I E I  INTERMEDIARE- REZERVA DE 20%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</si>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</sst>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.00\ _€_-;\-* #,##0.00\ _€_-;_-* &quot;-&quot;??\ _€_-;_-@_-"/>
    <numFmt numFmtId="166" formatCode="0.0000"/>
  </numFmts>
  <fonts count="49" x14ac:knownFonts="1">
    <font>
      <sz val="10"/>
      <name val="Arial"/>
      <charset val="238"/>
    </font>
    <font>
      <sz val="8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Verdana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Arial"/>
      <family val="2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sz val="16"/>
      <name val="Arial"/>
      <family val="2"/>
    </font>
    <font>
      <sz val="16"/>
      <name val="Times New Roman"/>
      <family val="1"/>
      <charset val="238"/>
    </font>
    <font>
      <b/>
      <sz val="16"/>
      <name val="Arial"/>
      <family val="2"/>
    </font>
    <font>
      <sz val="11"/>
      <name val="Times New Roman"/>
      <family val="1"/>
      <charset val="238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b/>
      <sz val="16"/>
      <color rgb="FFFF0000"/>
      <name val="Times New Roman"/>
      <family val="1"/>
      <charset val="238"/>
    </font>
    <font>
      <sz val="10"/>
      <name val="Arial"/>
      <family val="2"/>
      <charset val="238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6"/>
      <name val="Arial"/>
      <family val="2"/>
      <charset val="238"/>
    </font>
    <font>
      <sz val="16"/>
      <color theme="1"/>
      <name val="Times New Roman"/>
      <family val="1"/>
      <charset val="238"/>
    </font>
    <font>
      <b/>
      <sz val="18"/>
      <color rgb="FFFF0000"/>
      <name val="Times New Roman"/>
      <family val="1"/>
    </font>
    <font>
      <b/>
      <sz val="18"/>
      <name val="Times New Roman"/>
      <family val="1"/>
    </font>
    <font>
      <b/>
      <sz val="18"/>
      <color theme="0"/>
      <name val="Times New Roman"/>
      <family val="1"/>
    </font>
    <font>
      <sz val="13"/>
      <name val="Arial"/>
      <family val="2"/>
    </font>
    <font>
      <sz val="14"/>
      <color theme="1"/>
      <name val="Times New Roman"/>
      <family val="1"/>
      <charset val="238"/>
    </font>
    <font>
      <sz val="14"/>
      <name val="Arial"/>
      <family val="2"/>
      <charset val="238"/>
    </font>
    <font>
      <sz val="13"/>
      <color theme="1"/>
      <name val="Times New Roman"/>
      <family val="1"/>
      <charset val="238"/>
    </font>
    <font>
      <b/>
      <i/>
      <sz val="14"/>
      <color theme="1"/>
      <name val="Times New Roman"/>
      <family val="1"/>
    </font>
    <font>
      <sz val="14"/>
      <name val="Times New Roman"/>
      <family val="1"/>
      <charset val="238"/>
    </font>
    <font>
      <b/>
      <sz val="18"/>
      <color rgb="FF00B0F0"/>
      <name val="Times New Roman"/>
      <family val="1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7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7" fillId="0" borderId="0"/>
  </cellStyleXfs>
  <cellXfs count="245">
    <xf numFmtId="0" fontId="0" fillId="0" borderId="0" xfId="0"/>
    <xf numFmtId="2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7" fillId="2" borderId="0" xfId="0" applyFont="1" applyFill="1"/>
    <xf numFmtId="0" fontId="4" fillId="2" borderId="0" xfId="0" applyFont="1" applyFill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3" fontId="1" fillId="2" borderId="0" xfId="0" applyNumberFormat="1" applyFont="1" applyFill="1"/>
    <xf numFmtId="2" fontId="2" fillId="2" borderId="0" xfId="0" applyNumberFormat="1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11" fillId="0" borderId="0" xfId="0" applyFont="1"/>
    <xf numFmtId="0" fontId="9" fillId="2" borderId="2" xfId="0" applyFont="1" applyFill="1" applyBorder="1" applyAlignment="1">
      <alignment horizontal="centerContinuous"/>
    </xf>
    <xf numFmtId="0" fontId="9" fillId="2" borderId="3" xfId="0" applyFont="1" applyFill="1" applyBorder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13" fillId="2" borderId="0" xfId="0" applyFont="1" applyFill="1"/>
    <xf numFmtId="0" fontId="14" fillId="2" borderId="0" xfId="0" applyFont="1" applyFill="1" applyAlignment="1">
      <alignment horizontal="right"/>
    </xf>
    <xf numFmtId="0" fontId="13" fillId="2" borderId="0" xfId="0" applyFont="1" applyFill="1" applyAlignment="1">
      <alignment horizontal="left"/>
    </xf>
    <xf numFmtId="1" fontId="13" fillId="2" borderId="0" xfId="0" applyNumberFormat="1" applyFont="1" applyFill="1" applyAlignment="1">
      <alignment horizontal="right"/>
    </xf>
    <xf numFmtId="0" fontId="14" fillId="2" borderId="0" xfId="0" applyFont="1" applyFill="1"/>
    <xf numFmtId="2" fontId="13" fillId="2" borderId="0" xfId="0" applyNumberFormat="1" applyFont="1" applyFill="1" applyAlignment="1">
      <alignment horizontal="center"/>
    </xf>
    <xf numFmtId="3" fontId="13" fillId="2" borderId="0" xfId="0" applyNumberFormat="1" applyFont="1" applyFill="1" applyAlignment="1">
      <alignment horizontal="center"/>
    </xf>
    <xf numFmtId="3" fontId="13" fillId="2" borderId="0" xfId="0" applyNumberFormat="1" applyFont="1" applyFill="1"/>
    <xf numFmtId="0" fontId="13" fillId="2" borderId="0" xfId="0" applyFont="1" applyFill="1" applyAlignment="1">
      <alignment horizontal="center"/>
    </xf>
    <xf numFmtId="2" fontId="14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left"/>
    </xf>
    <xf numFmtId="1" fontId="15" fillId="2" borderId="0" xfId="0" applyNumberFormat="1" applyFont="1" applyFill="1" applyAlignment="1">
      <alignment horizontal="left"/>
    </xf>
    <xf numFmtId="3" fontId="14" fillId="2" borderId="0" xfId="0" applyNumberFormat="1" applyFont="1" applyFill="1"/>
    <xf numFmtId="2" fontId="21" fillId="2" borderId="19" xfId="0" applyNumberFormat="1" applyFont="1" applyFill="1" applyBorder="1" applyAlignment="1">
      <alignment horizontal="center"/>
    </xf>
    <xf numFmtId="2" fontId="21" fillId="2" borderId="19" xfId="0" applyNumberFormat="1" applyFont="1" applyFill="1" applyBorder="1" applyAlignment="1">
      <alignment horizontal="center" vertical="center"/>
    </xf>
    <xf numFmtId="2" fontId="21" fillId="2" borderId="14" xfId="0" applyNumberFormat="1" applyFont="1" applyFill="1" applyBorder="1" applyAlignment="1">
      <alignment horizontal="center"/>
    </xf>
    <xf numFmtId="2" fontId="21" fillId="2" borderId="14" xfId="0" applyNumberFormat="1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2" fontId="20" fillId="2" borderId="14" xfId="0" applyNumberFormat="1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6" fillId="0" borderId="0" xfId="0" applyFont="1"/>
    <xf numFmtId="0" fontId="28" fillId="0" borderId="0" xfId="0" applyFont="1"/>
    <xf numFmtId="0" fontId="9" fillId="2" borderId="1" xfId="0" applyFont="1" applyFill="1" applyBorder="1" applyAlignment="1">
      <alignment horizontal="centerContinuous"/>
    </xf>
    <xf numFmtId="0" fontId="9" fillId="4" borderId="22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4" fontId="11" fillId="2" borderId="0" xfId="0" applyNumberFormat="1" applyFont="1" applyFill="1"/>
    <xf numFmtId="4" fontId="5" fillId="2" borderId="0" xfId="0" applyNumberFormat="1" applyFont="1" applyFill="1"/>
    <xf numFmtId="0" fontId="18" fillId="0" borderId="0" xfId="0" applyFont="1"/>
    <xf numFmtId="0" fontId="30" fillId="0" borderId="0" xfId="0" applyFont="1"/>
    <xf numFmtId="2" fontId="24" fillId="2" borderId="14" xfId="0" applyNumberFormat="1" applyFont="1" applyFill="1" applyBorder="1" applyAlignment="1">
      <alignment horizontal="center" vertical="center"/>
    </xf>
    <xf numFmtId="0" fontId="21" fillId="0" borderId="14" xfId="0" applyFont="1" applyBorder="1"/>
    <xf numFmtId="0" fontId="22" fillId="5" borderId="14" xfId="0" applyFont="1" applyFill="1" applyBorder="1" applyAlignment="1">
      <alignment horizontal="center" vertical="center"/>
    </xf>
    <xf numFmtId="1" fontId="21" fillId="2" borderId="14" xfId="0" applyNumberFormat="1" applyFont="1" applyFill="1" applyBorder="1" applyAlignment="1">
      <alignment horizontal="center" vertical="center"/>
    </xf>
    <xf numFmtId="1" fontId="21" fillId="2" borderId="14" xfId="0" applyNumberFormat="1" applyFont="1" applyFill="1" applyBorder="1" applyAlignment="1">
      <alignment horizontal="center"/>
    </xf>
    <xf numFmtId="0" fontId="19" fillId="2" borderId="14" xfId="0" applyFont="1" applyFill="1" applyBorder="1" applyAlignment="1">
      <alignment vertical="center"/>
    </xf>
    <xf numFmtId="1" fontId="19" fillId="2" borderId="14" xfId="0" applyNumberFormat="1" applyFont="1" applyFill="1" applyBorder="1" applyAlignment="1">
      <alignment horizontal="left" vertical="center"/>
    </xf>
    <xf numFmtId="1" fontId="23" fillId="2" borderId="14" xfId="0" applyNumberFormat="1" applyFont="1" applyFill="1" applyBorder="1" applyAlignment="1">
      <alignment horizontal="center" vertical="center"/>
    </xf>
    <xf numFmtId="164" fontId="12" fillId="0" borderId="14" xfId="0" applyNumberFormat="1" applyFont="1" applyBorder="1" applyAlignment="1">
      <alignment horizontal="left"/>
    </xf>
    <xf numFmtId="164" fontId="20" fillId="2" borderId="14" xfId="0" applyNumberFormat="1" applyFont="1" applyFill="1" applyBorder="1" applyAlignment="1">
      <alignment horizontal="center" vertical="center"/>
    </xf>
    <xf numFmtId="1" fontId="22" fillId="5" borderId="14" xfId="0" applyNumberFormat="1" applyFont="1" applyFill="1" applyBorder="1" applyAlignment="1">
      <alignment horizontal="center" vertical="center"/>
    </xf>
    <xf numFmtId="2" fontId="10" fillId="2" borderId="14" xfId="0" applyNumberFormat="1" applyFont="1" applyFill="1" applyBorder="1" applyAlignment="1">
      <alignment horizontal="left" vertical="center"/>
    </xf>
    <xf numFmtId="1" fontId="19" fillId="2" borderId="18" xfId="1" applyNumberFormat="1" applyFont="1" applyFill="1" applyBorder="1" applyAlignment="1">
      <alignment horizontal="center" vertical="center"/>
    </xf>
    <xf numFmtId="164" fontId="10" fillId="2" borderId="19" xfId="0" applyNumberFormat="1" applyFont="1" applyFill="1" applyBorder="1" applyAlignment="1">
      <alignment horizontal="left" vertical="center"/>
    </xf>
    <xf numFmtId="0" fontId="20" fillId="2" borderId="19" xfId="0" applyFont="1" applyFill="1" applyBorder="1" applyAlignment="1">
      <alignment horizontal="center" vertical="center"/>
    </xf>
    <xf numFmtId="2" fontId="24" fillId="2" borderId="19" xfId="0" applyNumberFormat="1" applyFont="1" applyFill="1" applyBorder="1" applyAlignment="1">
      <alignment horizontal="center" vertical="center"/>
    </xf>
    <xf numFmtId="0" fontId="21" fillId="0" borderId="19" xfId="0" applyFont="1" applyBorder="1"/>
    <xf numFmtId="0" fontId="22" fillId="5" borderId="19" xfId="0" applyFont="1" applyFill="1" applyBorder="1" applyAlignment="1">
      <alignment horizontal="center" vertical="center"/>
    </xf>
    <xf numFmtId="1" fontId="21" fillId="2" borderId="19" xfId="0" applyNumberFormat="1" applyFont="1" applyFill="1" applyBorder="1" applyAlignment="1">
      <alignment horizontal="center" vertical="center"/>
    </xf>
    <xf numFmtId="1" fontId="21" fillId="2" borderId="19" xfId="0" applyNumberFormat="1" applyFont="1" applyFill="1" applyBorder="1" applyAlignment="1">
      <alignment horizontal="center"/>
    </xf>
    <xf numFmtId="0" fontId="19" fillId="2" borderId="19" xfId="0" applyFont="1" applyFill="1" applyBorder="1" applyAlignment="1">
      <alignment vertical="center"/>
    </xf>
    <xf numFmtId="1" fontId="19" fillId="2" borderId="19" xfId="0" applyNumberFormat="1" applyFont="1" applyFill="1" applyBorder="1" applyAlignment="1">
      <alignment horizontal="left" vertical="center"/>
    </xf>
    <xf numFmtId="1" fontId="23" fillId="2" borderId="19" xfId="0" applyNumberFormat="1" applyFont="1" applyFill="1" applyBorder="1" applyAlignment="1">
      <alignment horizontal="center" vertical="center"/>
    </xf>
    <xf numFmtId="1" fontId="19" fillId="2" borderId="17" xfId="1" applyNumberFormat="1" applyFont="1" applyFill="1" applyBorder="1" applyAlignment="1">
      <alignment horizontal="center" vertical="center"/>
    </xf>
    <xf numFmtId="1" fontId="19" fillId="2" borderId="23" xfId="1" applyNumberFormat="1" applyFont="1" applyFill="1" applyBorder="1" applyAlignment="1">
      <alignment horizontal="center" vertical="center"/>
    </xf>
    <xf numFmtId="2" fontId="24" fillId="2" borderId="24" xfId="0" applyNumberFormat="1" applyFont="1" applyFill="1" applyBorder="1" applyAlignment="1">
      <alignment horizontal="center" vertical="center"/>
    </xf>
    <xf numFmtId="0" fontId="21" fillId="0" borderId="24" xfId="0" applyFont="1" applyBorder="1"/>
    <xf numFmtId="2" fontId="21" fillId="2" borderId="24" xfId="0" applyNumberFormat="1" applyFont="1" applyFill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1" fontId="19" fillId="2" borderId="24" xfId="0" applyNumberFormat="1" applyFont="1" applyFill="1" applyBorder="1" applyAlignment="1">
      <alignment horizontal="left" vertical="center"/>
    </xf>
    <xf numFmtId="1" fontId="23" fillId="2" borderId="24" xfId="0" applyNumberFormat="1" applyFont="1" applyFill="1" applyBorder="1" applyAlignment="1">
      <alignment horizontal="center" vertical="center"/>
    </xf>
    <xf numFmtId="1" fontId="19" fillId="2" borderId="25" xfId="1" applyNumberFormat="1" applyFont="1" applyFill="1" applyBorder="1" applyAlignment="1">
      <alignment horizontal="center" vertical="center"/>
    </xf>
    <xf numFmtId="2" fontId="10" fillId="2" borderId="26" xfId="0" applyNumberFormat="1" applyFont="1" applyFill="1" applyBorder="1" applyAlignment="1">
      <alignment horizontal="left" vertical="center"/>
    </xf>
    <xf numFmtId="0" fontId="20" fillId="2" borderId="26" xfId="0" applyFont="1" applyFill="1" applyBorder="1" applyAlignment="1">
      <alignment horizontal="center" vertical="center"/>
    </xf>
    <xf numFmtId="2" fontId="24" fillId="2" borderId="26" xfId="0" applyNumberFormat="1" applyFont="1" applyFill="1" applyBorder="1" applyAlignment="1">
      <alignment horizontal="center" vertical="center"/>
    </xf>
    <xf numFmtId="0" fontId="21" fillId="0" borderId="26" xfId="0" applyFont="1" applyBorder="1"/>
    <xf numFmtId="0" fontId="22" fillId="5" borderId="26" xfId="0" applyFont="1" applyFill="1" applyBorder="1" applyAlignment="1">
      <alignment horizontal="center" vertical="center"/>
    </xf>
    <xf numFmtId="2" fontId="21" fillId="2" borderId="26" xfId="0" applyNumberFormat="1" applyFont="1" applyFill="1" applyBorder="1" applyAlignment="1">
      <alignment horizontal="center"/>
    </xf>
    <xf numFmtId="0" fontId="19" fillId="2" borderId="26" xfId="0" applyFont="1" applyFill="1" applyBorder="1" applyAlignment="1">
      <alignment vertical="center"/>
    </xf>
    <xf numFmtId="1" fontId="19" fillId="2" borderId="26" xfId="0" applyNumberFormat="1" applyFont="1" applyFill="1" applyBorder="1" applyAlignment="1">
      <alignment horizontal="left" vertical="center"/>
    </xf>
    <xf numFmtId="1" fontId="23" fillId="2" borderId="26" xfId="0" applyNumberFormat="1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27" xfId="0" applyFill="1" applyBorder="1"/>
    <xf numFmtId="0" fontId="16" fillId="0" borderId="2" xfId="0" applyFont="1" applyBorder="1"/>
    <xf numFmtId="0" fontId="16" fillId="0" borderId="3" xfId="0" applyFont="1" applyBorder="1"/>
    <xf numFmtId="0" fontId="16" fillId="6" borderId="2" xfId="0" applyFont="1" applyFill="1" applyBorder="1"/>
    <xf numFmtId="0" fontId="16" fillId="6" borderId="3" xfId="0" applyFont="1" applyFill="1" applyBorder="1"/>
    <xf numFmtId="1" fontId="16" fillId="6" borderId="4" xfId="0" applyNumberFormat="1" applyFont="1" applyFill="1" applyBorder="1"/>
    <xf numFmtId="9" fontId="20" fillId="2" borderId="19" xfId="0" applyNumberFormat="1" applyFont="1" applyFill="1" applyBorder="1" applyAlignment="1">
      <alignment horizontal="center" vertical="center"/>
    </xf>
    <xf numFmtId="0" fontId="22" fillId="6" borderId="19" xfId="0" applyFont="1" applyFill="1" applyBorder="1" applyAlignment="1">
      <alignment horizontal="center" vertical="center"/>
    </xf>
    <xf numFmtId="2" fontId="10" fillId="2" borderId="24" xfId="0" applyNumberFormat="1" applyFont="1" applyFill="1" applyBorder="1" applyAlignment="1">
      <alignment horizontal="left" vertical="center"/>
    </xf>
    <xf numFmtId="0" fontId="22" fillId="6" borderId="24" xfId="0" applyFont="1" applyFill="1" applyBorder="1" applyAlignment="1">
      <alignment horizontal="center" vertical="center"/>
    </xf>
    <xf numFmtId="0" fontId="28" fillId="0" borderId="2" xfId="0" applyFont="1" applyBorder="1"/>
    <xf numFmtId="0" fontId="28" fillId="0" borderId="3" xfId="0" applyFont="1" applyBorder="1"/>
    <xf numFmtId="0" fontId="28" fillId="6" borderId="2" xfId="0" applyFont="1" applyFill="1" applyBorder="1"/>
    <xf numFmtId="0" fontId="28" fillId="6" borderId="3" xfId="0" applyFont="1" applyFill="1" applyBorder="1"/>
    <xf numFmtId="0" fontId="28" fillId="6" borderId="4" xfId="0" applyFont="1" applyFill="1" applyBorder="1"/>
    <xf numFmtId="1" fontId="28" fillId="6" borderId="4" xfId="0" applyNumberFormat="1" applyFont="1" applyFill="1" applyBorder="1"/>
    <xf numFmtId="2" fontId="16" fillId="0" borderId="5" xfId="0" applyNumberFormat="1" applyFont="1" applyBorder="1"/>
    <xf numFmtId="1" fontId="19" fillId="2" borderId="28" xfId="1" applyNumberFormat="1" applyFont="1" applyFill="1" applyBorder="1" applyAlignment="1">
      <alignment horizontal="center" vertical="center"/>
    </xf>
    <xf numFmtId="164" fontId="10" fillId="2" borderId="29" xfId="0" applyNumberFormat="1" applyFont="1" applyFill="1" applyBorder="1" applyAlignment="1">
      <alignment horizontal="left" vertical="center"/>
    </xf>
    <xf numFmtId="0" fontId="20" fillId="2" borderId="29" xfId="0" applyFont="1" applyFill="1" applyBorder="1" applyAlignment="1">
      <alignment horizontal="center" vertical="center"/>
    </xf>
    <xf numFmtId="2" fontId="24" fillId="2" borderId="29" xfId="0" applyNumberFormat="1" applyFont="1" applyFill="1" applyBorder="1" applyAlignment="1">
      <alignment horizontal="center" vertical="center"/>
    </xf>
    <xf numFmtId="0" fontId="21" fillId="0" borderId="29" xfId="0" applyFont="1" applyBorder="1"/>
    <xf numFmtId="0" fontId="22" fillId="5" borderId="29" xfId="0" applyFont="1" applyFill="1" applyBorder="1" applyAlignment="1">
      <alignment horizontal="center" vertical="center"/>
    </xf>
    <xf numFmtId="2" fontId="21" fillId="2" borderId="29" xfId="0" applyNumberFormat="1" applyFont="1" applyFill="1" applyBorder="1" applyAlignment="1">
      <alignment horizontal="center"/>
    </xf>
    <xf numFmtId="0" fontId="19" fillId="2" borderId="29" xfId="0" applyFont="1" applyFill="1" applyBorder="1" applyAlignment="1">
      <alignment vertical="center"/>
    </xf>
    <xf numFmtId="1" fontId="19" fillId="2" borderId="29" xfId="0" applyNumberFormat="1" applyFont="1" applyFill="1" applyBorder="1" applyAlignment="1">
      <alignment horizontal="left" vertical="center"/>
    </xf>
    <xf numFmtId="1" fontId="23" fillId="2" borderId="29" xfId="0" applyNumberFormat="1" applyFont="1" applyFill="1" applyBorder="1" applyAlignment="1">
      <alignment horizontal="center" vertical="center"/>
    </xf>
    <xf numFmtId="164" fontId="29" fillId="2" borderId="19" xfId="1" applyNumberFormat="1" applyFont="1" applyFill="1" applyBorder="1" applyAlignment="1">
      <alignment horizontal="left" vertical="center"/>
    </xf>
    <xf numFmtId="0" fontId="14" fillId="6" borderId="2" xfId="0" applyFont="1" applyFill="1" applyBorder="1"/>
    <xf numFmtId="1" fontId="0" fillId="0" borderId="0" xfId="0" applyNumberFormat="1"/>
    <xf numFmtId="2" fontId="25" fillId="2" borderId="1" xfId="0" applyNumberFormat="1" applyFont="1" applyFill="1" applyBorder="1" applyAlignment="1">
      <alignment horizontal="center" vertical="center"/>
    </xf>
    <xf numFmtId="2" fontId="25" fillId="2" borderId="15" xfId="0" applyNumberFormat="1" applyFont="1" applyFill="1" applyBorder="1" applyAlignment="1">
      <alignment horizontal="center" vertical="center"/>
    </xf>
    <xf numFmtId="2" fontId="25" fillId="2" borderId="30" xfId="0" applyNumberFormat="1" applyFont="1" applyFill="1" applyBorder="1" applyAlignment="1">
      <alignment horizontal="center" vertical="center"/>
    </xf>
    <xf numFmtId="2" fontId="25" fillId="2" borderId="12" xfId="0" applyNumberFormat="1" applyFont="1" applyFill="1" applyBorder="1" applyAlignment="1">
      <alignment horizontal="center" vertical="center"/>
    </xf>
    <xf numFmtId="2" fontId="25" fillId="2" borderId="31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2" borderId="10" xfId="0" applyFont="1" applyFill="1" applyBorder="1" applyAlignment="1">
      <alignment horizontal="center"/>
    </xf>
    <xf numFmtId="0" fontId="31" fillId="2" borderId="9" xfId="0" applyFont="1" applyFill="1" applyBorder="1" applyAlignment="1">
      <alignment horizontal="center"/>
    </xf>
    <xf numFmtId="0" fontId="31" fillId="2" borderId="8" xfId="0" applyFont="1" applyFill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2" fontId="28" fillId="6" borderId="3" xfId="0" applyNumberFormat="1" applyFont="1" applyFill="1" applyBorder="1"/>
    <xf numFmtId="0" fontId="27" fillId="2" borderId="34" xfId="0" applyFont="1" applyFill="1" applyBorder="1" applyAlignment="1">
      <alignment horizontal="center" vertical="center"/>
    </xf>
    <xf numFmtId="0" fontId="34" fillId="0" borderId="0" xfId="0" applyFont="1"/>
    <xf numFmtId="166" fontId="34" fillId="0" borderId="0" xfId="0" applyNumberFormat="1" applyFont="1"/>
    <xf numFmtId="2" fontId="35" fillId="0" borderId="0" xfId="0" applyNumberFormat="1" applyFont="1"/>
    <xf numFmtId="0" fontId="36" fillId="2" borderId="6" xfId="0" applyFont="1" applyFill="1" applyBorder="1" applyAlignment="1">
      <alignment horizontal="centerContinuous"/>
    </xf>
    <xf numFmtId="0" fontId="36" fillId="2" borderId="2" xfId="0" applyFont="1" applyFill="1" applyBorder="1" applyAlignment="1">
      <alignment horizontal="centerContinuous"/>
    </xf>
    <xf numFmtId="0" fontId="36" fillId="2" borderId="3" xfId="0" applyFont="1" applyFill="1" applyBorder="1" applyAlignment="1">
      <alignment horizontal="centerContinuous"/>
    </xf>
    <xf numFmtId="0" fontId="13" fillId="0" borderId="0" xfId="0" applyFont="1"/>
    <xf numFmtId="2" fontId="38" fillId="6" borderId="5" xfId="0" applyNumberFormat="1" applyFont="1" applyFill="1" applyBorder="1" applyAlignment="1">
      <alignment horizontal="center"/>
    </xf>
    <xf numFmtId="2" fontId="38" fillId="6" borderId="2" xfId="0" applyNumberFormat="1" applyFont="1" applyFill="1" applyBorder="1"/>
    <xf numFmtId="2" fontId="38" fillId="6" borderId="3" xfId="0" applyNumberFormat="1" applyFont="1" applyFill="1" applyBorder="1"/>
    <xf numFmtId="0" fontId="40" fillId="0" borderId="0" xfId="0" applyFont="1"/>
    <xf numFmtId="0" fontId="38" fillId="0" borderId="0" xfId="0" applyFont="1"/>
    <xf numFmtId="0" fontId="36" fillId="3" borderId="32" xfId="0" applyFont="1" applyFill="1" applyBorder="1" applyAlignment="1">
      <alignment horizontal="center" vertical="center"/>
    </xf>
    <xf numFmtId="2" fontId="27" fillId="3" borderId="16" xfId="0" applyNumberFormat="1" applyFont="1" applyFill="1" applyBorder="1" applyAlignment="1">
      <alignment horizontal="center" vertical="center"/>
    </xf>
    <xf numFmtId="9" fontId="41" fillId="7" borderId="21" xfId="0" applyNumberFormat="1" applyFont="1" applyFill="1" applyBorder="1" applyAlignment="1">
      <alignment vertical="center"/>
    </xf>
    <xf numFmtId="164" fontId="42" fillId="2" borderId="10" xfId="0" applyNumberFormat="1" applyFont="1" applyFill="1" applyBorder="1" applyAlignment="1">
      <alignment vertical="center"/>
    </xf>
    <xf numFmtId="0" fontId="42" fillId="2" borderId="10" xfId="0" applyFont="1" applyFill="1" applyBorder="1" applyAlignment="1">
      <alignment vertical="center"/>
    </xf>
    <xf numFmtId="49" fontId="13" fillId="7" borderId="10" xfId="0" applyNumberFormat="1" applyFont="1" applyFill="1" applyBorder="1" applyAlignment="1">
      <alignment vertical="center"/>
    </xf>
    <xf numFmtId="9" fontId="41" fillId="7" borderId="10" xfId="0" applyNumberFormat="1" applyFont="1" applyFill="1" applyBorder="1" applyAlignment="1">
      <alignment vertical="center"/>
    </xf>
    <xf numFmtId="9" fontId="13" fillId="7" borderId="20" xfId="0" applyNumberFormat="1" applyFont="1" applyFill="1" applyBorder="1" applyAlignment="1">
      <alignment vertical="center"/>
    </xf>
    <xf numFmtId="2" fontId="43" fillId="7" borderId="20" xfId="0" applyNumberFormat="1" applyFont="1" applyFill="1" applyBorder="1" applyAlignment="1">
      <alignment vertical="center"/>
    </xf>
    <xf numFmtId="0" fontId="44" fillId="2" borderId="10" xfId="0" applyFont="1" applyFill="1" applyBorder="1" applyAlignment="1">
      <alignment vertical="center"/>
    </xf>
    <xf numFmtId="49" fontId="42" fillId="2" borderId="10" xfId="0" applyNumberFormat="1" applyFont="1" applyFill="1" applyBorder="1" applyAlignment="1">
      <alignment vertical="center"/>
    </xf>
    <xf numFmtId="164" fontId="45" fillId="2" borderId="10" xfId="0" applyNumberFormat="1" applyFont="1" applyFill="1" applyBorder="1" applyAlignment="1">
      <alignment vertical="center"/>
    </xf>
    <xf numFmtId="2" fontId="42" fillId="2" borderId="40" xfId="0" applyNumberFormat="1" applyFont="1" applyFill="1" applyBorder="1" applyAlignment="1">
      <alignment horizontal="center" vertical="center"/>
    </xf>
    <xf numFmtId="0" fontId="46" fillId="3" borderId="18" xfId="0" applyFont="1" applyFill="1" applyBorder="1" applyAlignment="1">
      <alignment horizontal="center" vertical="center"/>
    </xf>
    <xf numFmtId="2" fontId="43" fillId="2" borderId="19" xfId="0" applyNumberFormat="1" applyFont="1" applyFill="1" applyBorder="1" applyAlignment="1">
      <alignment horizontal="center" vertical="center"/>
    </xf>
    <xf numFmtId="0" fontId="46" fillId="3" borderId="25" xfId="0" applyFont="1" applyFill="1" applyBorder="1" applyAlignment="1">
      <alignment horizontal="center" vertical="center"/>
    </xf>
    <xf numFmtId="2" fontId="43" fillId="2" borderId="14" xfId="0" applyNumberFormat="1" applyFont="1" applyFill="1" applyBorder="1" applyAlignment="1">
      <alignment horizontal="center" vertical="center"/>
    </xf>
    <xf numFmtId="2" fontId="43" fillId="7" borderId="26" xfId="0" applyNumberFormat="1" applyFont="1" applyFill="1" applyBorder="1" applyAlignment="1">
      <alignment horizontal="center" vertical="center"/>
    </xf>
    <xf numFmtId="2" fontId="42" fillId="2" borderId="41" xfId="0" applyNumberFormat="1" applyFont="1" applyFill="1" applyBorder="1" applyAlignment="1">
      <alignment horizontal="center" vertical="center"/>
    </xf>
    <xf numFmtId="0" fontId="46" fillId="3" borderId="42" xfId="0" applyFont="1" applyFill="1" applyBorder="1" applyAlignment="1">
      <alignment horizontal="center" vertical="center"/>
    </xf>
    <xf numFmtId="2" fontId="43" fillId="7" borderId="21" xfId="0" applyNumberFormat="1" applyFont="1" applyFill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/>
    </xf>
    <xf numFmtId="2" fontId="43" fillId="2" borderId="21" xfId="0" applyNumberFormat="1" applyFont="1" applyFill="1" applyBorder="1" applyAlignment="1">
      <alignment horizontal="center" vertical="center"/>
    </xf>
    <xf numFmtId="2" fontId="47" fillId="2" borderId="10" xfId="0" applyNumberFormat="1" applyFont="1" applyFill="1" applyBorder="1" applyAlignment="1">
      <alignment horizontal="center" vertical="center"/>
    </xf>
    <xf numFmtId="1" fontId="32" fillId="8" borderId="20" xfId="0" applyNumberFormat="1" applyFont="1" applyFill="1" applyBorder="1" applyAlignment="1">
      <alignment horizontal="center" vertical="center"/>
    </xf>
    <xf numFmtId="1" fontId="32" fillId="8" borderId="10" xfId="0" applyNumberFormat="1" applyFont="1" applyFill="1" applyBorder="1" applyAlignment="1">
      <alignment horizontal="center" vertical="center"/>
    </xf>
    <xf numFmtId="0" fontId="36" fillId="9" borderId="37" xfId="0" applyFont="1" applyFill="1" applyBorder="1" applyAlignment="1">
      <alignment horizontal="center"/>
    </xf>
    <xf numFmtId="0" fontId="36" fillId="9" borderId="38" xfId="0" applyFont="1" applyFill="1" applyBorder="1" applyAlignment="1">
      <alignment horizontal="center"/>
    </xf>
    <xf numFmtId="0" fontId="36" fillId="9" borderId="39" xfId="0" applyFont="1" applyFill="1" applyBorder="1" applyAlignment="1">
      <alignment horizontal="center"/>
    </xf>
    <xf numFmtId="2" fontId="38" fillId="9" borderId="4" xfId="0" applyNumberFormat="1" applyFont="1" applyFill="1" applyBorder="1" applyAlignment="1">
      <alignment horizontal="center"/>
    </xf>
    <xf numFmtId="2" fontId="38" fillId="9" borderId="5" xfId="0" applyNumberFormat="1" applyFont="1" applyFill="1" applyBorder="1" applyAlignment="1">
      <alignment horizontal="center"/>
    </xf>
    <xf numFmtId="2" fontId="38" fillId="10" borderId="5" xfId="0" applyNumberFormat="1" applyFont="1" applyFill="1" applyBorder="1" applyAlignment="1">
      <alignment horizontal="center"/>
    </xf>
    <xf numFmtId="1" fontId="38" fillId="10" borderId="5" xfId="0" applyNumberFormat="1" applyFont="1" applyFill="1" applyBorder="1" applyAlignment="1">
      <alignment horizontal="center"/>
    </xf>
    <xf numFmtId="2" fontId="39" fillId="10" borderId="5" xfId="0" applyNumberFormat="1" applyFont="1" applyFill="1" applyBorder="1" applyAlignment="1">
      <alignment horizontal="center"/>
    </xf>
    <xf numFmtId="0" fontId="27" fillId="3" borderId="15" xfId="0" applyFont="1" applyFill="1" applyBorder="1" applyAlignment="1">
      <alignment horizontal="center"/>
    </xf>
    <xf numFmtId="1" fontId="27" fillId="3" borderId="33" xfId="0" applyNumberFormat="1" applyFont="1" applyFill="1" applyBorder="1" applyAlignment="1">
      <alignment horizontal="center" vertical="center"/>
    </xf>
    <xf numFmtId="2" fontId="27" fillId="2" borderId="14" xfId="0" applyNumberFormat="1" applyFont="1" applyFill="1" applyBorder="1" applyAlignment="1">
      <alignment horizontal="center" vertical="center"/>
    </xf>
    <xf numFmtId="2" fontId="27" fillId="2" borderId="43" xfId="0" applyNumberFormat="1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Continuous"/>
    </xf>
    <xf numFmtId="0" fontId="27" fillId="2" borderId="23" xfId="0" applyFont="1" applyFill="1" applyBorder="1" applyAlignment="1">
      <alignment horizontal="center" vertical="center"/>
    </xf>
    <xf numFmtId="9" fontId="41" fillId="7" borderId="5" xfId="0" applyNumberFormat="1" applyFont="1" applyFill="1" applyBorder="1" applyAlignment="1">
      <alignment vertical="center"/>
    </xf>
    <xf numFmtId="164" fontId="42" fillId="2" borderId="5" xfId="0" applyNumberFormat="1" applyFont="1" applyFill="1" applyBorder="1" applyAlignment="1">
      <alignment vertical="center"/>
    </xf>
    <xf numFmtId="0" fontId="42" fillId="2" borderId="5" xfId="0" applyFont="1" applyFill="1" applyBorder="1" applyAlignment="1">
      <alignment vertical="center"/>
    </xf>
    <xf numFmtId="2" fontId="47" fillId="2" borderId="5" xfId="0" applyNumberFormat="1" applyFont="1" applyFill="1" applyBorder="1" applyAlignment="1">
      <alignment horizontal="center" vertical="center"/>
    </xf>
    <xf numFmtId="0" fontId="46" fillId="3" borderId="44" xfId="0" applyFont="1" applyFill="1" applyBorder="1" applyAlignment="1">
      <alignment horizontal="center" vertical="center"/>
    </xf>
    <xf numFmtId="2" fontId="43" fillId="2" borderId="45" xfId="0" applyNumberFormat="1" applyFont="1" applyFill="1" applyBorder="1" applyAlignment="1">
      <alignment horizontal="center" vertical="center"/>
    </xf>
    <xf numFmtId="2" fontId="42" fillId="2" borderId="46" xfId="0" applyNumberFormat="1" applyFont="1" applyFill="1" applyBorder="1" applyAlignment="1">
      <alignment horizontal="center" vertical="center"/>
    </xf>
    <xf numFmtId="1" fontId="32" fillId="8" borderId="5" xfId="0" applyNumberFormat="1" applyFont="1" applyFill="1" applyBorder="1" applyAlignment="1">
      <alignment horizontal="center" vertical="center"/>
    </xf>
    <xf numFmtId="1" fontId="36" fillId="3" borderId="47" xfId="0" applyNumberFormat="1" applyFont="1" applyFill="1" applyBorder="1" applyAlignment="1">
      <alignment horizontal="center" vertical="center"/>
    </xf>
    <xf numFmtId="2" fontId="27" fillId="3" borderId="48" xfId="0" applyNumberFormat="1" applyFont="1" applyFill="1" applyBorder="1" applyAlignment="1">
      <alignment horizontal="center" vertical="center"/>
    </xf>
    <xf numFmtId="0" fontId="37" fillId="3" borderId="31" xfId="0" applyFont="1" applyFill="1" applyBorder="1" applyAlignment="1">
      <alignment horizontal="center" vertical="center"/>
    </xf>
    <xf numFmtId="2" fontId="27" fillId="2" borderId="31" xfId="0" applyNumberFormat="1" applyFont="1" applyFill="1" applyBorder="1" applyAlignment="1">
      <alignment horizontal="center" vertical="center"/>
    </xf>
    <xf numFmtId="1" fontId="27" fillId="3" borderId="49" xfId="0" applyNumberFormat="1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vertical="center"/>
    </xf>
    <xf numFmtId="0" fontId="27" fillId="2" borderId="5" xfId="0" applyFont="1" applyFill="1" applyBorder="1" applyAlignment="1">
      <alignment vertical="center"/>
    </xf>
    <xf numFmtId="49" fontId="36" fillId="3" borderId="32" xfId="0" applyNumberFormat="1" applyFont="1" applyFill="1" applyBorder="1" applyAlignment="1">
      <alignment horizontal="center" vertical="center"/>
    </xf>
    <xf numFmtId="49" fontId="46" fillId="2" borderId="10" xfId="0" applyNumberFormat="1" applyFont="1" applyFill="1" applyBorder="1" applyAlignment="1">
      <alignment vertical="center"/>
    </xf>
    <xf numFmtId="0" fontId="48" fillId="0" borderId="10" xfId="0" applyFont="1" applyBorder="1" applyAlignment="1">
      <alignment vertical="center"/>
    </xf>
    <xf numFmtId="49" fontId="48" fillId="0" borderId="10" xfId="0" applyNumberFormat="1" applyFont="1" applyBorder="1" applyAlignment="1">
      <alignment vertical="center"/>
    </xf>
    <xf numFmtId="49" fontId="48" fillId="2" borderId="5" xfId="0" applyNumberFormat="1" applyFont="1" applyFill="1" applyBorder="1" applyAlignment="1">
      <alignment vertical="center"/>
    </xf>
    <xf numFmtId="49" fontId="6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14" fontId="15" fillId="2" borderId="0" xfId="0" applyNumberFormat="1" applyFont="1" applyFill="1" applyAlignment="1">
      <alignment horizontal="left"/>
    </xf>
    <xf numFmtId="0" fontId="36" fillId="2" borderId="10" xfId="0" applyFont="1" applyFill="1" applyBorder="1" applyAlignment="1">
      <alignment horizontal="center" vertical="center" wrapText="1"/>
    </xf>
    <xf numFmtId="0" fontId="36" fillId="2" borderId="9" xfId="0" applyFont="1" applyFill="1" applyBorder="1" applyAlignment="1">
      <alignment horizontal="center" vertical="center" wrapText="1"/>
    </xf>
    <xf numFmtId="0" fontId="36" fillId="2" borderId="35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36" fillId="2" borderId="36" xfId="0" applyFont="1" applyFill="1" applyBorder="1" applyAlignment="1">
      <alignment horizontal="center" vertical="center" wrapText="1"/>
    </xf>
    <xf numFmtId="0" fontId="38" fillId="6" borderId="2" xfId="0" applyFont="1" applyFill="1" applyBorder="1" applyAlignment="1">
      <alignment horizontal="left"/>
    </xf>
    <xf numFmtId="0" fontId="38" fillId="6" borderId="3" xfId="0" applyFont="1" applyFill="1" applyBorder="1" applyAlignment="1">
      <alignment horizontal="left"/>
    </xf>
    <xf numFmtId="2" fontId="38" fillId="6" borderId="2" xfId="0" applyNumberFormat="1" applyFont="1" applyFill="1" applyBorder="1" applyAlignment="1">
      <alignment horizontal="center" vertical="center"/>
    </xf>
    <xf numFmtId="2" fontId="38" fillId="6" borderId="4" xfId="0" applyNumberFormat="1" applyFont="1" applyFill="1" applyBorder="1" applyAlignment="1">
      <alignment horizontal="center" vertical="center"/>
    </xf>
    <xf numFmtId="4" fontId="36" fillId="2" borderId="10" xfId="0" applyNumberFormat="1" applyFont="1" applyFill="1" applyBorder="1" applyAlignment="1">
      <alignment horizontal="center" vertical="center" wrapText="1"/>
    </xf>
    <xf numFmtId="4" fontId="36" fillId="2" borderId="9" xfId="0" applyNumberFormat="1" applyFont="1" applyFill="1" applyBorder="1" applyAlignment="1">
      <alignment horizontal="center" vertical="center" wrapText="1"/>
    </xf>
    <xf numFmtId="4" fontId="36" fillId="2" borderId="35" xfId="0" applyNumberFormat="1" applyFont="1" applyFill="1" applyBorder="1" applyAlignment="1">
      <alignment horizontal="center" vertical="center" wrapText="1"/>
    </xf>
    <xf numFmtId="2" fontId="36" fillId="2" borderId="11" xfId="0" applyNumberFormat="1" applyFont="1" applyFill="1" applyBorder="1" applyAlignment="1">
      <alignment horizontal="center" vertical="center" wrapText="1"/>
    </xf>
    <xf numFmtId="2" fontId="36" fillId="2" borderId="7" xfId="0" applyNumberFormat="1" applyFont="1" applyFill="1" applyBorder="1" applyAlignment="1">
      <alignment horizontal="center" vertical="center" wrapText="1"/>
    </xf>
    <xf numFmtId="2" fontId="36" fillId="2" borderId="36" xfId="0" applyNumberFormat="1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horizontal="center" vertical="center" wrapText="1"/>
    </xf>
    <xf numFmtId="4" fontId="5" fillId="2" borderId="11" xfId="0" applyNumberFormat="1" applyFont="1" applyFill="1" applyBorder="1" applyAlignment="1">
      <alignment horizontal="center" vertical="center" wrapText="1"/>
    </xf>
    <xf numFmtId="4" fontId="5" fillId="2" borderId="7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C7EAFACA-C448-4F5F-A8C8-815A89D10C7F}"/>
    <cellStyle name="Virgulă" xfId="1" builtinId="3"/>
    <cellStyle name="Virgulă 2" xfId="2" xr:uid="{2F015CB2-947C-4F34-AA49-DE153F42F5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FOND%20FORESTIER\Licitatii\Organizare%20licitatie\Licitatii%202026\Lista%20de%20partizi%2016%20septembrie%202026_Principale_ptr%20platf%20de%20licitatie%20.xlsx" TargetMode="External"/><Relationship Id="rId1" Type="http://schemas.openxmlformats.org/officeDocument/2006/relationships/externalLinkPath" Target="Lista%20de%20partizi%2016%20septembrie%202026_Principale_ptr%20platf%20de%20licitati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6.09.2026"/>
    </sheetNames>
    <sheetDataSet>
      <sheetData sheetId="0">
        <row r="10">
          <cell r="P10">
            <v>1274033</v>
          </cell>
        </row>
        <row r="11">
          <cell r="P11">
            <v>95920.200000000012</v>
          </cell>
        </row>
        <row r="12">
          <cell r="P12">
            <v>526663.5</v>
          </cell>
        </row>
        <row r="13">
          <cell r="P13">
            <v>974612.39999999991</v>
          </cell>
        </row>
        <row r="14">
          <cell r="P14">
            <v>253341.19999999998</v>
          </cell>
        </row>
        <row r="15">
          <cell r="P15">
            <v>468509.4</v>
          </cell>
        </row>
        <row r="16">
          <cell r="P16">
            <v>302772.59999999998</v>
          </cell>
        </row>
        <row r="17">
          <cell r="P17">
            <v>301529</v>
          </cell>
        </row>
        <row r="18">
          <cell r="P18">
            <v>360436.9</v>
          </cell>
        </row>
        <row r="19">
          <cell r="P19">
            <v>86747.500000000015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46"/>
  <sheetViews>
    <sheetView workbookViewId="0">
      <selection activeCell="G29" sqref="G29"/>
    </sheetView>
  </sheetViews>
  <sheetFormatPr defaultRowHeight="12.75" x14ac:dyDescent="0.2"/>
  <cols>
    <col min="1" max="1" width="20.140625" customWidth="1"/>
    <col min="2" max="2" width="22.28515625" customWidth="1"/>
    <col min="5" max="5" width="12.42578125" bestFit="1" customWidth="1"/>
    <col min="8" max="8" width="11.7109375" customWidth="1"/>
    <col min="13" max="13" width="12.42578125" customWidth="1"/>
    <col min="18" max="18" width="13.42578125" customWidth="1"/>
    <col min="19" max="19" width="13.140625" customWidth="1"/>
  </cols>
  <sheetData>
    <row r="1" spans="1:19" ht="19.5" x14ac:dyDescent="0.25">
      <c r="A1" s="3" t="s">
        <v>35</v>
      </c>
      <c r="S1" s="14" t="s">
        <v>78</v>
      </c>
    </row>
    <row r="4" spans="1:19" ht="20.25" x14ac:dyDescent="0.3">
      <c r="E4" s="47"/>
      <c r="F4" s="47" t="s">
        <v>68</v>
      </c>
      <c r="G4" s="47"/>
      <c r="H4" s="47"/>
      <c r="I4" s="47"/>
      <c r="J4" s="47"/>
      <c r="K4" s="47"/>
      <c r="L4" s="47"/>
      <c r="M4" s="47"/>
      <c r="N4" s="47"/>
      <c r="O4" s="47"/>
    </row>
    <row r="6" spans="1:19" ht="13.5" thickBot="1" x14ac:dyDescent="0.25"/>
    <row r="7" spans="1:19" ht="15.75" thickBot="1" x14ac:dyDescent="0.3">
      <c r="A7" s="242" t="s">
        <v>8</v>
      </c>
      <c r="B7" s="242" t="s">
        <v>38</v>
      </c>
      <c r="C7" s="242" t="s">
        <v>9</v>
      </c>
      <c r="D7" s="242" t="s">
        <v>10</v>
      </c>
      <c r="E7" s="40" t="s">
        <v>11</v>
      </c>
      <c r="F7" s="15"/>
      <c r="G7" s="16"/>
      <c r="H7" s="16"/>
      <c r="I7" s="16"/>
      <c r="J7" s="16"/>
      <c r="K7" s="236" t="s">
        <v>12</v>
      </c>
      <c r="L7" s="234" t="s">
        <v>13</v>
      </c>
      <c r="M7" s="234" t="s">
        <v>14</v>
      </c>
      <c r="N7" s="234" t="s">
        <v>39</v>
      </c>
      <c r="O7" s="236" t="s">
        <v>15</v>
      </c>
      <c r="P7" s="234" t="s">
        <v>67</v>
      </c>
      <c r="Q7" s="238" t="s">
        <v>16</v>
      </c>
      <c r="R7" s="240" t="s">
        <v>17</v>
      </c>
      <c r="S7" s="127" t="s">
        <v>75</v>
      </c>
    </row>
    <row r="8" spans="1:19" ht="15.75" thickBot="1" x14ac:dyDescent="0.3">
      <c r="A8" s="243"/>
      <c r="B8" s="243"/>
      <c r="C8" s="243"/>
      <c r="D8" s="244" t="s">
        <v>18</v>
      </c>
      <c r="E8" s="242" t="s">
        <v>37</v>
      </c>
      <c r="F8" s="17" t="s">
        <v>19</v>
      </c>
      <c r="G8" s="17"/>
      <c r="H8" s="17"/>
      <c r="I8" s="17"/>
      <c r="J8" s="17"/>
      <c r="K8" s="237"/>
      <c r="L8" s="235" t="s">
        <v>20</v>
      </c>
      <c r="M8" s="235" t="s">
        <v>33</v>
      </c>
      <c r="N8" s="235" t="s">
        <v>21</v>
      </c>
      <c r="O8" s="237"/>
      <c r="P8" s="235" t="s">
        <v>22</v>
      </c>
      <c r="Q8" s="239" t="s">
        <v>23</v>
      </c>
      <c r="R8" s="241"/>
      <c r="S8" s="125" t="s">
        <v>76</v>
      </c>
    </row>
    <row r="9" spans="1:19" ht="15.75" thickBot="1" x14ac:dyDescent="0.3">
      <c r="A9" s="243"/>
      <c r="B9" s="243"/>
      <c r="C9" s="243"/>
      <c r="D9" s="244"/>
      <c r="E9" s="243"/>
      <c r="F9" s="41" t="s">
        <v>24</v>
      </c>
      <c r="G9" s="42" t="s">
        <v>25</v>
      </c>
      <c r="H9" s="42" t="s">
        <v>26</v>
      </c>
      <c r="I9" s="42" t="s">
        <v>27</v>
      </c>
      <c r="J9" s="43" t="s">
        <v>28</v>
      </c>
      <c r="K9" s="237"/>
      <c r="L9" s="235" t="s">
        <v>29</v>
      </c>
      <c r="M9" s="235" t="s">
        <v>34</v>
      </c>
      <c r="N9" s="235" t="s">
        <v>30</v>
      </c>
      <c r="O9" s="237"/>
      <c r="P9" s="235" t="s">
        <v>31</v>
      </c>
      <c r="Q9" s="239" t="s">
        <v>32</v>
      </c>
      <c r="R9" s="241"/>
      <c r="S9" s="126" t="s">
        <v>77</v>
      </c>
    </row>
    <row r="10" spans="1:19" ht="16.5" thickBot="1" x14ac:dyDescent="0.3">
      <c r="A10" s="228" t="s">
        <v>70</v>
      </c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128"/>
    </row>
    <row r="11" spans="1:19" ht="16.5" x14ac:dyDescent="0.25">
      <c r="A11" s="60">
        <v>2300193500570</v>
      </c>
      <c r="B11" s="61" t="s">
        <v>62</v>
      </c>
      <c r="C11" s="62" t="s">
        <v>49</v>
      </c>
      <c r="D11" s="62" t="s">
        <v>50</v>
      </c>
      <c r="E11" s="63">
        <f t="shared" ref="E11:E17" si="0">SUM(G11:J11)</f>
        <v>1757.46</v>
      </c>
      <c r="F11" s="64"/>
      <c r="G11" s="31">
        <v>15.26</v>
      </c>
      <c r="H11" s="32">
        <v>1246.9000000000001</v>
      </c>
      <c r="I11" s="31">
        <v>480.11</v>
      </c>
      <c r="J11" s="31">
        <v>15.19</v>
      </c>
      <c r="K11" s="65">
        <v>370</v>
      </c>
      <c r="L11" s="66">
        <v>5</v>
      </c>
      <c r="M11" s="31">
        <f>K11*E11</f>
        <v>650260.20000000007</v>
      </c>
      <c r="N11" s="67">
        <v>32513</v>
      </c>
      <c r="O11" s="68" t="s">
        <v>51</v>
      </c>
      <c r="P11" s="69" t="s">
        <v>48</v>
      </c>
      <c r="Q11" s="70">
        <v>405</v>
      </c>
      <c r="R11" s="120">
        <f>Q11*E11</f>
        <v>711771.3</v>
      </c>
      <c r="S11" s="129"/>
    </row>
    <row r="12" spans="1:19" ht="16.5" x14ac:dyDescent="0.25">
      <c r="A12" s="71">
        <v>2300193500560</v>
      </c>
      <c r="B12" s="56" t="s">
        <v>62</v>
      </c>
      <c r="C12" s="57" t="s">
        <v>52</v>
      </c>
      <c r="D12" s="35" t="s">
        <v>50</v>
      </c>
      <c r="E12" s="48">
        <f t="shared" si="0"/>
        <v>1798.1899999999998</v>
      </c>
      <c r="F12" s="49"/>
      <c r="G12" s="33">
        <v>142.11000000000001</v>
      </c>
      <c r="H12" s="34">
        <v>1327.09</v>
      </c>
      <c r="I12" s="33">
        <v>328.99</v>
      </c>
      <c r="J12" s="33"/>
      <c r="K12" s="58">
        <v>370</v>
      </c>
      <c r="L12" s="51">
        <v>5</v>
      </c>
      <c r="M12" s="33">
        <f t="shared" ref="M12:M17" si="1">K12*E12</f>
        <v>665330.29999999993</v>
      </c>
      <c r="N12" s="52">
        <v>33267</v>
      </c>
      <c r="O12" s="53" t="s">
        <v>41</v>
      </c>
      <c r="P12" s="54" t="s">
        <v>47</v>
      </c>
      <c r="Q12" s="55">
        <v>370</v>
      </c>
      <c r="R12" s="121">
        <f>Q12*E12</f>
        <v>665330.29999999993</v>
      </c>
      <c r="S12" s="130">
        <v>62</v>
      </c>
    </row>
    <row r="13" spans="1:19" ht="16.5" x14ac:dyDescent="0.25">
      <c r="A13" s="71">
        <v>2300193500540</v>
      </c>
      <c r="B13" s="59" t="s">
        <v>62</v>
      </c>
      <c r="C13" s="35" t="s">
        <v>54</v>
      </c>
      <c r="D13" s="35" t="s">
        <v>50</v>
      </c>
      <c r="E13" s="48">
        <f t="shared" si="0"/>
        <v>1109.1500000000001</v>
      </c>
      <c r="F13" s="49"/>
      <c r="G13" s="36">
        <v>12.81</v>
      </c>
      <c r="H13" s="35">
        <v>795.27</v>
      </c>
      <c r="I13" s="35">
        <v>295.11</v>
      </c>
      <c r="J13" s="35">
        <v>5.96</v>
      </c>
      <c r="K13" s="50">
        <v>380</v>
      </c>
      <c r="L13" s="35">
        <v>5</v>
      </c>
      <c r="M13" s="33">
        <f t="shared" si="1"/>
        <v>421477.00000000006</v>
      </c>
      <c r="N13" s="35">
        <v>21074</v>
      </c>
      <c r="O13" s="53" t="s">
        <v>41</v>
      </c>
      <c r="P13" s="54" t="s">
        <v>65</v>
      </c>
      <c r="Q13" s="55">
        <v>410</v>
      </c>
      <c r="R13" s="121">
        <f t="shared" ref="R13:R17" si="2">Q13*E13</f>
        <v>454751.50000000006</v>
      </c>
      <c r="S13" s="130"/>
    </row>
    <row r="14" spans="1:19" ht="17.25" thickBot="1" x14ac:dyDescent="0.3">
      <c r="A14" s="79">
        <v>2300193500510</v>
      </c>
      <c r="B14" s="80" t="s">
        <v>62</v>
      </c>
      <c r="C14" s="81" t="s">
        <v>56</v>
      </c>
      <c r="D14" s="81" t="s">
        <v>50</v>
      </c>
      <c r="E14" s="82">
        <f t="shared" si="0"/>
        <v>1476.9099999999999</v>
      </c>
      <c r="F14" s="83"/>
      <c r="G14" s="81">
        <v>8.77</v>
      </c>
      <c r="H14" s="81">
        <v>847.26</v>
      </c>
      <c r="I14" s="81">
        <v>620.88</v>
      </c>
      <c r="J14" s="81"/>
      <c r="K14" s="84">
        <v>310</v>
      </c>
      <c r="L14" s="81">
        <v>5</v>
      </c>
      <c r="M14" s="85">
        <f t="shared" si="1"/>
        <v>457842.1</v>
      </c>
      <c r="N14" s="81">
        <v>22892</v>
      </c>
      <c r="O14" s="86" t="s">
        <v>51</v>
      </c>
      <c r="P14" s="87" t="s">
        <v>47</v>
      </c>
      <c r="Q14" s="88">
        <v>390</v>
      </c>
      <c r="R14" s="122">
        <f t="shared" si="2"/>
        <v>575994.89999999991</v>
      </c>
      <c r="S14" s="131"/>
    </row>
    <row r="15" spans="1:19" ht="16.5" thickBot="1" x14ac:dyDescent="0.3">
      <c r="A15" s="91" t="s">
        <v>61</v>
      </c>
      <c r="B15" s="92"/>
      <c r="C15" s="92"/>
      <c r="D15" s="92"/>
      <c r="E15" s="106">
        <f>SUM(E11:E14)</f>
        <v>6141.7099999999991</v>
      </c>
      <c r="F15" s="92"/>
      <c r="G15" s="92"/>
      <c r="H15" s="92"/>
      <c r="I15" s="92"/>
      <c r="J15" s="92"/>
      <c r="K15" s="92"/>
      <c r="L15" s="92"/>
      <c r="M15" s="92"/>
      <c r="N15" s="93" t="s">
        <v>72</v>
      </c>
      <c r="O15" s="94"/>
      <c r="P15" s="94"/>
      <c r="Q15" s="95">
        <f>SUM(Q11:Q14)/4</f>
        <v>393.75</v>
      </c>
      <c r="R15" s="92" t="s">
        <v>32</v>
      </c>
      <c r="S15" s="128"/>
    </row>
    <row r="16" spans="1:19" ht="18.75" thickBot="1" x14ac:dyDescent="0.3">
      <c r="A16" s="89"/>
      <c r="B16" s="90"/>
      <c r="C16" s="90"/>
      <c r="D16" s="90"/>
      <c r="E16" s="90"/>
      <c r="F16" s="90"/>
      <c r="G16" s="90"/>
      <c r="H16" s="230" t="s">
        <v>71</v>
      </c>
      <c r="I16" s="230"/>
      <c r="J16" s="90"/>
      <c r="K16" s="90"/>
      <c r="L16" s="90"/>
      <c r="M16" s="90"/>
      <c r="N16" s="90"/>
      <c r="O16" s="90"/>
      <c r="P16" s="90"/>
      <c r="Q16" s="90"/>
      <c r="R16" s="90"/>
      <c r="S16" s="128"/>
    </row>
    <row r="17" spans="1:19" ht="16.5" x14ac:dyDescent="0.25">
      <c r="A17" s="60">
        <v>2300193500600</v>
      </c>
      <c r="B17" s="117" t="s">
        <v>64</v>
      </c>
      <c r="C17" s="62" t="s">
        <v>59</v>
      </c>
      <c r="D17" s="62" t="s">
        <v>50</v>
      </c>
      <c r="E17" s="63">
        <f t="shared" si="0"/>
        <v>924.31000000000006</v>
      </c>
      <c r="F17" s="64"/>
      <c r="G17" s="62"/>
      <c r="H17" s="62">
        <v>689.47</v>
      </c>
      <c r="I17" s="62">
        <v>234.84</v>
      </c>
      <c r="J17" s="62"/>
      <c r="K17" s="65">
        <v>420</v>
      </c>
      <c r="L17" s="62">
        <v>5</v>
      </c>
      <c r="M17" s="31">
        <f t="shared" si="1"/>
        <v>388210.2</v>
      </c>
      <c r="N17" s="62">
        <v>19411</v>
      </c>
      <c r="O17" s="68" t="s">
        <v>60</v>
      </c>
      <c r="P17" s="69" t="s">
        <v>66</v>
      </c>
      <c r="Q17" s="70">
        <v>465</v>
      </c>
      <c r="R17" s="120">
        <f t="shared" si="2"/>
        <v>429804.15</v>
      </c>
      <c r="S17" s="129"/>
    </row>
    <row r="18" spans="1:19" ht="17.25" thickBot="1" x14ac:dyDescent="0.3">
      <c r="A18" s="107">
        <v>2300193500580</v>
      </c>
      <c r="B18" s="108" t="s">
        <v>64</v>
      </c>
      <c r="C18" s="109" t="s">
        <v>55</v>
      </c>
      <c r="D18" s="109" t="s">
        <v>50</v>
      </c>
      <c r="E18" s="110">
        <f>SUM(G18:J18)</f>
        <v>1090.8899999999999</v>
      </c>
      <c r="F18" s="111"/>
      <c r="G18" s="109"/>
      <c r="H18" s="109">
        <v>1005.17</v>
      </c>
      <c r="I18" s="109">
        <v>85.72</v>
      </c>
      <c r="J18" s="109"/>
      <c r="K18" s="112">
        <v>480</v>
      </c>
      <c r="L18" s="109">
        <v>5</v>
      </c>
      <c r="M18" s="113">
        <f>K18*E18</f>
        <v>523627.19999999995</v>
      </c>
      <c r="N18" s="109">
        <v>26181</v>
      </c>
      <c r="O18" s="114" t="s">
        <v>42</v>
      </c>
      <c r="P18" s="115" t="s">
        <v>66</v>
      </c>
      <c r="Q18" s="116">
        <v>480</v>
      </c>
      <c r="R18" s="123">
        <f>Q18*E18</f>
        <v>523627.19999999995</v>
      </c>
      <c r="S18" s="130">
        <v>59</v>
      </c>
    </row>
    <row r="19" spans="1:19" ht="16.5" thickBot="1" x14ac:dyDescent="0.3">
      <c r="A19" s="91" t="s">
        <v>61</v>
      </c>
      <c r="B19" s="92"/>
      <c r="C19" s="92"/>
      <c r="D19" s="92"/>
      <c r="E19" s="106">
        <f>SUM(E17:E18)</f>
        <v>2015.1999999999998</v>
      </c>
      <c r="F19" s="92"/>
      <c r="G19" s="92"/>
      <c r="H19" s="92"/>
      <c r="I19" s="92"/>
      <c r="J19" s="92"/>
      <c r="K19" s="92"/>
      <c r="L19" s="92"/>
      <c r="M19" s="92"/>
      <c r="N19" s="93" t="s">
        <v>72</v>
      </c>
      <c r="O19" s="94"/>
      <c r="P19" s="94"/>
      <c r="Q19" s="95">
        <f>SUM(Q17:Q18)/2</f>
        <v>472.5</v>
      </c>
      <c r="R19" s="92" t="s">
        <v>32</v>
      </c>
      <c r="S19" s="131"/>
    </row>
    <row r="20" spans="1:19" ht="15.75" x14ac:dyDescent="0.25">
      <c r="S20" s="128"/>
    </row>
    <row r="21" spans="1:19" ht="18.75" thickBot="1" x14ac:dyDescent="0.3">
      <c r="H21" s="231" t="s">
        <v>73</v>
      </c>
      <c r="I21" s="231"/>
      <c r="S21" s="128"/>
    </row>
    <row r="22" spans="1:19" ht="16.5" x14ac:dyDescent="0.25">
      <c r="A22" s="60">
        <v>2300193500490</v>
      </c>
      <c r="B22" s="61" t="s">
        <v>63</v>
      </c>
      <c r="C22" s="96" t="s">
        <v>53</v>
      </c>
      <c r="D22" s="62" t="s">
        <v>50</v>
      </c>
      <c r="E22" s="63">
        <f t="shared" ref="E22" si="3">SUM(G22:J22)</f>
        <v>1022.3699999999999</v>
      </c>
      <c r="F22" s="64"/>
      <c r="G22" s="62"/>
      <c r="H22" s="62">
        <v>1018.81</v>
      </c>
      <c r="I22" s="62">
        <v>3.56</v>
      </c>
      <c r="J22" s="62"/>
      <c r="K22" s="97">
        <v>490</v>
      </c>
      <c r="L22" s="62">
        <v>5</v>
      </c>
      <c r="M22" s="31">
        <f t="shared" ref="M22" si="4">K22*E22</f>
        <v>500961.29999999993</v>
      </c>
      <c r="N22" s="62">
        <v>25048</v>
      </c>
      <c r="O22" s="68" t="s">
        <v>40</v>
      </c>
      <c r="P22" s="69" t="s">
        <v>47</v>
      </c>
      <c r="Q22" s="70">
        <v>555</v>
      </c>
      <c r="R22" s="120">
        <f t="shared" ref="R22" si="5">Q22*E22</f>
        <v>567415.35</v>
      </c>
      <c r="S22" s="132"/>
    </row>
    <row r="23" spans="1:19" ht="17.25" thickBot="1" x14ac:dyDescent="0.3">
      <c r="A23" s="72">
        <v>2300193500500</v>
      </c>
      <c r="B23" s="98" t="s">
        <v>63</v>
      </c>
      <c r="C23" s="37" t="s">
        <v>57</v>
      </c>
      <c r="D23" s="37" t="s">
        <v>58</v>
      </c>
      <c r="E23" s="73">
        <f>SUM(G23:J23)</f>
        <v>509.51</v>
      </c>
      <c r="F23" s="74"/>
      <c r="G23" s="37"/>
      <c r="H23" s="37">
        <v>505.3</v>
      </c>
      <c r="I23" s="37">
        <v>4.21</v>
      </c>
      <c r="J23" s="37"/>
      <c r="K23" s="99">
        <v>520</v>
      </c>
      <c r="L23" s="37">
        <v>5</v>
      </c>
      <c r="M23" s="75">
        <f>K23*E23</f>
        <v>264945.2</v>
      </c>
      <c r="N23" s="37">
        <v>13247</v>
      </c>
      <c r="O23" s="76" t="s">
        <v>40</v>
      </c>
      <c r="P23" s="77" t="s">
        <v>47</v>
      </c>
      <c r="Q23" s="78">
        <v>555</v>
      </c>
      <c r="R23" s="124">
        <f>Q23*E23</f>
        <v>282778.05</v>
      </c>
      <c r="S23" s="133">
        <v>43</v>
      </c>
    </row>
    <row r="24" spans="1:19" ht="16.5" thickBot="1" x14ac:dyDescent="0.3">
      <c r="A24" s="91" t="s">
        <v>61</v>
      </c>
      <c r="B24" s="92"/>
      <c r="C24" s="92"/>
      <c r="D24" s="92"/>
      <c r="E24" s="106">
        <f>SUM(E22:E23)</f>
        <v>1531.8799999999999</v>
      </c>
      <c r="F24" s="92"/>
      <c r="G24" s="92"/>
      <c r="H24" s="92"/>
      <c r="I24" s="92"/>
      <c r="J24" s="92"/>
      <c r="K24" s="92"/>
      <c r="L24" s="92"/>
      <c r="M24" s="92"/>
      <c r="N24" s="93" t="s">
        <v>72</v>
      </c>
      <c r="O24" s="94"/>
      <c r="P24" s="94"/>
      <c r="Q24" s="95">
        <f>SUM(Q22:Q23)/2</f>
        <v>555</v>
      </c>
      <c r="R24" s="92" t="s">
        <v>32</v>
      </c>
      <c r="S24" s="232">
        <f>(62*E15+59*E19+43*E24)/(6141.71+2015.2+1531.88)</f>
        <v>58.371959759681019</v>
      </c>
    </row>
    <row r="25" spans="1:19" s="39" customFormat="1" ht="21" customHeight="1" thickBot="1" x14ac:dyDescent="0.35">
      <c r="A25" s="100" t="s">
        <v>45</v>
      </c>
      <c r="B25" s="101"/>
      <c r="C25" s="101"/>
      <c r="D25" s="102"/>
      <c r="E25" s="134">
        <f>SUM(E24,E19,E15)</f>
        <v>9688.7899999999991</v>
      </c>
      <c r="F25" s="104"/>
      <c r="G25" s="101"/>
      <c r="H25" s="101"/>
      <c r="I25" s="101"/>
      <c r="J25" s="101"/>
      <c r="K25" s="101"/>
      <c r="L25" s="101"/>
      <c r="M25" s="118" t="s">
        <v>74</v>
      </c>
      <c r="N25" s="103"/>
      <c r="O25" s="103"/>
      <c r="P25" s="103"/>
      <c r="Q25" s="105">
        <f>(394*E15+473*E19+555*E24)/(6141.71+2015.2+1531.88)</f>
        <v>435.88691054300898</v>
      </c>
      <c r="R25" s="101"/>
      <c r="S25" s="233"/>
    </row>
    <row r="26" spans="1:19" x14ac:dyDescent="0.2">
      <c r="Q26" s="119"/>
    </row>
    <row r="28" spans="1:19" x14ac:dyDescent="0.2">
      <c r="N28" s="227" t="s">
        <v>69</v>
      </c>
      <c r="O28" s="227"/>
    </row>
    <row r="29" spans="1:19" x14ac:dyDescent="0.2">
      <c r="N29" s="14" t="s">
        <v>44</v>
      </c>
    </row>
    <row r="45" spans="15:16" x14ac:dyDescent="0.2">
      <c r="O45" s="227"/>
      <c r="P45" s="227"/>
    </row>
    <row r="46" spans="15:16" x14ac:dyDescent="0.2">
      <c r="O46" s="14"/>
    </row>
  </sheetData>
  <mergeCells count="19">
    <mergeCell ref="L7:L9"/>
    <mergeCell ref="E8:E9"/>
    <mergeCell ref="A7:A9"/>
    <mergeCell ref="B7:B9"/>
    <mergeCell ref="C7:C9"/>
    <mergeCell ref="D7:D9"/>
    <mergeCell ref="K7:K9"/>
    <mergeCell ref="S24:S25"/>
    <mergeCell ref="M7:M9"/>
    <mergeCell ref="N7:N9"/>
    <mergeCell ref="O7:O9"/>
    <mergeCell ref="P7:P9"/>
    <mergeCell ref="Q7:Q9"/>
    <mergeCell ref="R7:R9"/>
    <mergeCell ref="N28:O28"/>
    <mergeCell ref="O45:P45"/>
    <mergeCell ref="A10:R10"/>
    <mergeCell ref="H16:I16"/>
    <mergeCell ref="H21:I21"/>
  </mergeCells>
  <phoneticPr fontId="8" type="noConversion"/>
  <pageMargins left="0.25" right="0.25" top="0.75" bottom="0.75" header="0.3" footer="0.3"/>
  <pageSetup paperSize="9" scale="6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29"/>
  <sheetViews>
    <sheetView tabSelected="1" zoomScale="85" zoomScaleNormal="85" workbookViewId="0">
      <selection activeCell="V16" sqref="V16"/>
    </sheetView>
  </sheetViews>
  <sheetFormatPr defaultRowHeight="12.75" x14ac:dyDescent="0.2"/>
  <cols>
    <col min="1" max="1" width="4.7109375" customWidth="1"/>
    <col min="2" max="2" width="19" customWidth="1"/>
    <col min="3" max="3" width="18.5703125" customWidth="1"/>
    <col min="4" max="4" width="13.42578125" customWidth="1"/>
    <col min="6" max="6" width="15.7109375" customWidth="1"/>
    <col min="7" max="7" width="13.28515625" customWidth="1"/>
    <col min="8" max="8" width="12.7109375" customWidth="1"/>
    <col min="9" max="9" width="16.140625" customWidth="1"/>
    <col min="10" max="10" width="12.5703125" bestFit="1" customWidth="1"/>
    <col min="11" max="11" width="11.140625" customWidth="1"/>
    <col min="12" max="12" width="9.7109375" customWidth="1"/>
    <col min="13" max="13" width="11.42578125" customWidth="1"/>
    <col min="14" max="14" width="18.42578125" customWidth="1"/>
    <col min="15" max="15" width="13.5703125" customWidth="1"/>
    <col min="16" max="16" width="24.7109375" customWidth="1"/>
    <col min="17" max="17" width="13.28515625" customWidth="1"/>
    <col min="18" max="18" width="25.5703125" style="46" customWidth="1"/>
    <col min="19" max="19" width="17.85546875" bestFit="1" customWidth="1"/>
  </cols>
  <sheetData>
    <row r="1" spans="1:22" ht="19.5" x14ac:dyDescent="0.25">
      <c r="A1" s="3" t="s">
        <v>35</v>
      </c>
      <c r="B1" s="4"/>
      <c r="C1" s="5"/>
      <c r="D1" s="6"/>
      <c r="E1" s="7"/>
      <c r="F1" s="5"/>
      <c r="G1" s="5"/>
      <c r="H1" s="5"/>
      <c r="I1" s="5"/>
      <c r="J1" s="5"/>
      <c r="K1" s="5"/>
      <c r="L1" s="1"/>
      <c r="M1" s="1"/>
      <c r="N1" s="2"/>
      <c r="O1" s="8"/>
      <c r="P1" s="7"/>
      <c r="Q1" s="9"/>
      <c r="R1" s="44" t="s">
        <v>79</v>
      </c>
    </row>
    <row r="2" spans="1:22" ht="15.75" x14ac:dyDescent="0.25">
      <c r="A2" s="10" t="s">
        <v>0</v>
      </c>
      <c r="B2" s="11">
        <v>2781</v>
      </c>
      <c r="C2" s="12" t="s">
        <v>43</v>
      </c>
      <c r="D2" s="208" t="s">
        <v>84</v>
      </c>
      <c r="E2" s="208"/>
      <c r="F2" s="208"/>
      <c r="G2" s="208"/>
      <c r="H2" s="5"/>
      <c r="I2" s="5"/>
      <c r="J2" s="5"/>
      <c r="K2" s="5"/>
      <c r="L2" s="1"/>
      <c r="M2" s="1"/>
      <c r="N2" s="2"/>
      <c r="O2" s="8"/>
      <c r="P2" s="7"/>
      <c r="Q2" s="9"/>
      <c r="R2" s="44"/>
    </row>
    <row r="3" spans="1:22" x14ac:dyDescent="0.2">
      <c r="A3" s="5"/>
      <c r="B3" s="4"/>
      <c r="C3" s="5"/>
      <c r="D3" s="6"/>
      <c r="E3" s="7"/>
      <c r="F3" s="5"/>
      <c r="G3" s="5"/>
      <c r="H3" s="5"/>
      <c r="I3" s="5"/>
      <c r="J3" s="5"/>
      <c r="K3" s="5"/>
      <c r="L3" s="1"/>
      <c r="M3" s="1"/>
      <c r="N3" s="2"/>
      <c r="O3" s="8"/>
      <c r="P3" s="7"/>
      <c r="Q3" s="9"/>
      <c r="R3" s="44"/>
    </row>
    <row r="4" spans="1:22" ht="23.25" x14ac:dyDescent="0.35">
      <c r="A4" s="209" t="s">
        <v>119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13"/>
      <c r="R4" s="44"/>
    </row>
    <row r="5" spans="1:22" ht="18" x14ac:dyDescent="0.25">
      <c r="A5" s="18" t="s">
        <v>1</v>
      </c>
      <c r="B5" s="19"/>
      <c r="C5" s="20"/>
      <c r="D5" s="21"/>
      <c r="E5" s="22" t="s">
        <v>36</v>
      </c>
      <c r="F5" s="18"/>
      <c r="G5" s="18"/>
      <c r="H5" s="18"/>
      <c r="I5" s="18"/>
      <c r="J5" s="18"/>
      <c r="K5" s="18"/>
      <c r="L5" s="23"/>
      <c r="M5" s="23"/>
      <c r="N5" s="24"/>
      <c r="O5" s="25"/>
      <c r="P5" s="26"/>
      <c r="Q5" s="27"/>
      <c r="R5" s="45"/>
    </row>
    <row r="6" spans="1:22" ht="18" x14ac:dyDescent="0.25">
      <c r="A6" s="18" t="s">
        <v>2</v>
      </c>
      <c r="B6" s="19"/>
      <c r="C6" s="18"/>
      <c r="D6" s="21"/>
      <c r="E6" s="210" t="s">
        <v>117</v>
      </c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45"/>
    </row>
    <row r="7" spans="1:22" ht="18" x14ac:dyDescent="0.25">
      <c r="A7" s="18" t="s">
        <v>3</v>
      </c>
      <c r="B7" s="19"/>
      <c r="C7" s="18"/>
      <c r="D7" s="21"/>
      <c r="E7" s="28" t="s">
        <v>118</v>
      </c>
      <c r="F7" s="28"/>
      <c r="G7" s="28"/>
      <c r="H7" s="28"/>
      <c r="I7" s="28"/>
      <c r="J7" s="28"/>
      <c r="K7" s="28"/>
      <c r="L7" s="23"/>
      <c r="M7" s="24"/>
      <c r="N7" s="24"/>
      <c r="O7" s="25"/>
      <c r="P7" s="26"/>
      <c r="Q7" s="27"/>
      <c r="R7" s="45"/>
    </row>
    <row r="8" spans="1:22" ht="18" x14ac:dyDescent="0.25">
      <c r="A8" s="18" t="s">
        <v>5</v>
      </c>
      <c r="B8" s="19"/>
      <c r="C8" s="18"/>
      <c r="D8" s="21"/>
      <c r="E8" s="29" t="s">
        <v>81</v>
      </c>
      <c r="F8" s="29"/>
      <c r="G8" s="29"/>
      <c r="H8" s="29"/>
      <c r="I8" s="29"/>
      <c r="J8" s="29"/>
      <c r="K8" s="29"/>
      <c r="L8" s="29"/>
      <c r="M8" s="24"/>
      <c r="N8" s="24"/>
      <c r="O8" s="25"/>
      <c r="P8" s="26"/>
      <c r="Q8" s="27"/>
      <c r="R8" s="45"/>
    </row>
    <row r="9" spans="1:22" ht="18.75" thickBot="1" x14ac:dyDescent="0.3">
      <c r="A9" s="18" t="s">
        <v>6</v>
      </c>
      <c r="B9" s="19"/>
      <c r="C9" s="18"/>
      <c r="D9" s="21"/>
      <c r="E9" s="28" t="s">
        <v>82</v>
      </c>
      <c r="F9" s="28"/>
      <c r="G9" s="28"/>
      <c r="H9" s="28"/>
      <c r="I9" s="28"/>
      <c r="J9" s="28"/>
      <c r="K9" s="28"/>
      <c r="L9" s="28"/>
      <c r="M9" s="28"/>
      <c r="N9" s="24"/>
      <c r="O9" s="30"/>
      <c r="P9" s="26"/>
      <c r="Q9" s="27"/>
      <c r="R9" s="45"/>
    </row>
    <row r="10" spans="1:22" ht="18.75" hidden="1" customHeight="1" x14ac:dyDescent="0.25">
      <c r="A10" s="18"/>
      <c r="B10" s="19"/>
      <c r="C10" s="18"/>
      <c r="D10" s="21"/>
      <c r="E10" s="26"/>
      <c r="F10" s="18"/>
      <c r="G10" s="26"/>
      <c r="H10" s="26"/>
      <c r="I10" s="26"/>
      <c r="J10" s="26"/>
      <c r="K10" s="26"/>
      <c r="L10" s="23"/>
      <c r="M10" s="23"/>
      <c r="N10" s="24" t="s">
        <v>4</v>
      </c>
      <c r="O10" s="24"/>
      <c r="P10" s="26"/>
      <c r="Q10" s="27"/>
      <c r="R10" s="44"/>
    </row>
    <row r="11" spans="1:22" ht="18.75" customHeight="1" thickBot="1" x14ac:dyDescent="0.35">
      <c r="A11" s="211" t="s">
        <v>7</v>
      </c>
      <c r="B11" s="211" t="s">
        <v>8</v>
      </c>
      <c r="C11" s="211" t="s">
        <v>38</v>
      </c>
      <c r="D11" s="211" t="s">
        <v>9</v>
      </c>
      <c r="E11" s="211" t="s">
        <v>10</v>
      </c>
      <c r="F11" s="139" t="s">
        <v>11</v>
      </c>
      <c r="G11" s="140"/>
      <c r="H11" s="141"/>
      <c r="I11" s="141"/>
      <c r="J11" s="141"/>
      <c r="K11" s="141"/>
      <c r="L11" s="226" t="s">
        <v>12</v>
      </c>
      <c r="M11" s="211" t="s">
        <v>13</v>
      </c>
      <c r="N11" s="211" t="s">
        <v>14</v>
      </c>
      <c r="O11" s="211" t="s">
        <v>39</v>
      </c>
      <c r="P11" s="211" t="s">
        <v>15</v>
      </c>
      <c r="Q11" s="223" t="s">
        <v>16</v>
      </c>
      <c r="R11" s="220" t="s">
        <v>17</v>
      </c>
      <c r="S11" s="38"/>
      <c r="T11" s="38"/>
      <c r="U11" s="38"/>
      <c r="V11" s="38"/>
    </row>
    <row r="12" spans="1:22" ht="18.75" customHeight="1" thickBot="1" x14ac:dyDescent="0.35">
      <c r="A12" s="212"/>
      <c r="B12" s="212"/>
      <c r="C12" s="212"/>
      <c r="D12" s="212"/>
      <c r="E12" s="214" t="s">
        <v>18</v>
      </c>
      <c r="F12" s="211" t="s">
        <v>37</v>
      </c>
      <c r="G12" s="186" t="s">
        <v>19</v>
      </c>
      <c r="H12" s="186"/>
      <c r="I12" s="186"/>
      <c r="J12" s="186"/>
      <c r="K12" s="186"/>
      <c r="L12" s="214"/>
      <c r="M12" s="212" t="s">
        <v>20</v>
      </c>
      <c r="N12" s="212" t="s">
        <v>33</v>
      </c>
      <c r="O12" s="212" t="s">
        <v>21</v>
      </c>
      <c r="P12" s="212"/>
      <c r="Q12" s="224" t="s">
        <v>23</v>
      </c>
      <c r="R12" s="221"/>
      <c r="S12" s="38"/>
      <c r="T12" s="38"/>
      <c r="U12" s="38"/>
      <c r="V12" s="38"/>
    </row>
    <row r="13" spans="1:22" ht="93" customHeight="1" thickBot="1" x14ac:dyDescent="0.35">
      <c r="A13" s="213"/>
      <c r="B13" s="213"/>
      <c r="C13" s="213"/>
      <c r="D13" s="213"/>
      <c r="E13" s="215"/>
      <c r="F13" s="213"/>
      <c r="G13" s="174" t="s">
        <v>24</v>
      </c>
      <c r="H13" s="175" t="s">
        <v>25</v>
      </c>
      <c r="I13" s="175" t="s">
        <v>26</v>
      </c>
      <c r="J13" s="175" t="s">
        <v>27</v>
      </c>
      <c r="K13" s="176" t="s">
        <v>28</v>
      </c>
      <c r="L13" s="215"/>
      <c r="M13" s="213" t="s">
        <v>29</v>
      </c>
      <c r="N13" s="213" t="s">
        <v>34</v>
      </c>
      <c r="O13" s="213" t="s">
        <v>30</v>
      </c>
      <c r="P13" s="213"/>
      <c r="Q13" s="225" t="s">
        <v>32</v>
      </c>
      <c r="R13" s="222"/>
      <c r="S13" s="38"/>
      <c r="T13" s="38"/>
      <c r="U13" s="38"/>
      <c r="V13" s="38"/>
    </row>
    <row r="14" spans="1:22" ht="27" customHeight="1" thickTop="1" thickBot="1" x14ac:dyDescent="0.35">
      <c r="A14" s="135">
        <v>1</v>
      </c>
      <c r="B14" s="204" t="s">
        <v>85</v>
      </c>
      <c r="C14" s="150" t="s">
        <v>86</v>
      </c>
      <c r="D14" s="151" t="s">
        <v>87</v>
      </c>
      <c r="E14" s="152" t="s">
        <v>88</v>
      </c>
      <c r="F14" s="171">
        <f>SUM(G14:K14)</f>
        <v>1612.7</v>
      </c>
      <c r="G14" s="161"/>
      <c r="H14" s="162">
        <v>21.07</v>
      </c>
      <c r="I14" s="162">
        <v>1589.48</v>
      </c>
      <c r="J14" s="162">
        <v>2.15</v>
      </c>
      <c r="K14" s="160"/>
      <c r="L14" s="172">
        <v>790</v>
      </c>
      <c r="M14" s="182">
        <v>5</v>
      </c>
      <c r="N14" s="185">
        <f>'[1]16.09.2026'!$P$10</f>
        <v>1274033</v>
      </c>
      <c r="O14" s="183">
        <f>0.05*N14</f>
        <v>63701.65</v>
      </c>
      <c r="P14" s="201" t="s">
        <v>113</v>
      </c>
      <c r="Q14" s="148">
        <v>855</v>
      </c>
      <c r="R14" s="149">
        <f>F14*Q14</f>
        <v>1378858.5</v>
      </c>
      <c r="S14" s="38"/>
      <c r="T14" s="38"/>
      <c r="U14" s="38"/>
      <c r="V14" s="38"/>
    </row>
    <row r="15" spans="1:22" ht="27" customHeight="1" thickBot="1" x14ac:dyDescent="0.35">
      <c r="A15" s="135">
        <v>2</v>
      </c>
      <c r="B15" s="153" t="s">
        <v>89</v>
      </c>
      <c r="C15" s="154" t="s">
        <v>64</v>
      </c>
      <c r="D15" s="155" t="s">
        <v>90</v>
      </c>
      <c r="E15" s="156" t="s">
        <v>46</v>
      </c>
      <c r="F15" s="171">
        <f t="shared" ref="F15:F23" si="0">SUM(G15:K15)</f>
        <v>309.42</v>
      </c>
      <c r="G15" s="161"/>
      <c r="H15" s="162">
        <v>7.49</v>
      </c>
      <c r="I15" s="162">
        <v>225.05</v>
      </c>
      <c r="J15" s="162">
        <v>74.88</v>
      </c>
      <c r="K15" s="160">
        <v>2</v>
      </c>
      <c r="L15" s="172">
        <v>310</v>
      </c>
      <c r="M15" s="182">
        <v>5</v>
      </c>
      <c r="N15" s="184">
        <f>'[1]16.09.2026'!$P$11</f>
        <v>95920.200000000012</v>
      </c>
      <c r="O15" s="183">
        <f t="shared" ref="O15:O23" si="1">0.05*N15</f>
        <v>4796.0100000000011</v>
      </c>
      <c r="P15" s="201" t="s">
        <v>114</v>
      </c>
      <c r="Q15" s="148">
        <v>310</v>
      </c>
      <c r="R15" s="149">
        <f>F15*Q15</f>
        <v>95920.200000000012</v>
      </c>
      <c r="S15" s="38"/>
      <c r="T15" s="38"/>
      <c r="U15" s="38"/>
      <c r="V15" s="38"/>
    </row>
    <row r="16" spans="1:22" ht="27" customHeight="1" thickBot="1" x14ac:dyDescent="0.35">
      <c r="A16" s="135">
        <v>3</v>
      </c>
      <c r="B16" s="204" t="s">
        <v>91</v>
      </c>
      <c r="C16" s="157" t="s">
        <v>92</v>
      </c>
      <c r="D16" s="158" t="s">
        <v>93</v>
      </c>
      <c r="E16" s="152" t="s">
        <v>94</v>
      </c>
      <c r="F16" s="171">
        <f t="shared" si="0"/>
        <v>957.56999999999994</v>
      </c>
      <c r="G16" s="163"/>
      <c r="H16" s="164">
        <v>0.05</v>
      </c>
      <c r="I16" s="165">
        <v>948.3</v>
      </c>
      <c r="J16" s="165">
        <v>7.89</v>
      </c>
      <c r="K16" s="166">
        <v>1.33</v>
      </c>
      <c r="L16" s="173">
        <v>550</v>
      </c>
      <c r="M16" s="182">
        <v>5</v>
      </c>
      <c r="N16" s="184">
        <f>'[1]16.09.2026'!$P$12</f>
        <v>526663.5</v>
      </c>
      <c r="O16" s="183">
        <f t="shared" si="1"/>
        <v>26333.175000000003</v>
      </c>
      <c r="P16" s="201" t="s">
        <v>41</v>
      </c>
      <c r="Q16" s="148">
        <v>860</v>
      </c>
      <c r="R16" s="149">
        <f>F16*Q16</f>
        <v>823510.2</v>
      </c>
      <c r="S16" s="38"/>
      <c r="T16" s="38"/>
      <c r="U16" s="38"/>
      <c r="V16" s="38"/>
    </row>
    <row r="17" spans="1:22" ht="27" customHeight="1" thickBot="1" x14ac:dyDescent="0.35">
      <c r="A17" s="135">
        <v>4</v>
      </c>
      <c r="B17" s="204" t="s">
        <v>95</v>
      </c>
      <c r="C17" s="157" t="s">
        <v>86</v>
      </c>
      <c r="D17" s="151" t="s">
        <v>96</v>
      </c>
      <c r="E17" s="152" t="s">
        <v>97</v>
      </c>
      <c r="F17" s="171">
        <f t="shared" si="0"/>
        <v>1402.32</v>
      </c>
      <c r="G17" s="167"/>
      <c r="H17" s="162"/>
      <c r="I17" s="168">
        <v>1400.98</v>
      </c>
      <c r="J17" s="168">
        <v>1.34</v>
      </c>
      <c r="K17" s="160"/>
      <c r="L17" s="173">
        <v>695</v>
      </c>
      <c r="M17" s="182">
        <v>5</v>
      </c>
      <c r="N17" s="184">
        <f>'[1]16.09.2026'!$P$13</f>
        <v>974612.39999999991</v>
      </c>
      <c r="O17" s="183">
        <f t="shared" si="1"/>
        <v>48730.619999999995</v>
      </c>
      <c r="P17" s="201" t="s">
        <v>115</v>
      </c>
      <c r="Q17" s="148">
        <v>800</v>
      </c>
      <c r="R17" s="149">
        <f>F17*Q17</f>
        <v>1121856</v>
      </c>
      <c r="S17" s="38"/>
      <c r="T17" s="38"/>
      <c r="U17" s="38"/>
      <c r="V17" s="38"/>
    </row>
    <row r="18" spans="1:22" ht="27" customHeight="1" thickBot="1" x14ac:dyDescent="0.35">
      <c r="A18" s="135">
        <v>5</v>
      </c>
      <c r="B18" s="205" t="s">
        <v>98</v>
      </c>
      <c r="C18" s="154" t="s">
        <v>99</v>
      </c>
      <c r="D18" s="159" t="s">
        <v>100</v>
      </c>
      <c r="E18" s="152" t="s">
        <v>46</v>
      </c>
      <c r="F18" s="171">
        <f t="shared" si="0"/>
        <v>904.79</v>
      </c>
      <c r="G18" s="169"/>
      <c r="H18" s="170">
        <v>833.05</v>
      </c>
      <c r="I18" s="170">
        <v>61.16</v>
      </c>
      <c r="J18" s="170">
        <v>10.58</v>
      </c>
      <c r="K18" s="160"/>
      <c r="L18" s="173">
        <v>280</v>
      </c>
      <c r="M18" s="182">
        <v>5</v>
      </c>
      <c r="N18" s="184">
        <f>'[1]16.09.2026'!$P$14</f>
        <v>253341.19999999998</v>
      </c>
      <c r="O18" s="183">
        <f t="shared" si="1"/>
        <v>12667.06</v>
      </c>
      <c r="P18" s="201" t="s">
        <v>41</v>
      </c>
      <c r="Q18" s="203" t="s">
        <v>120</v>
      </c>
      <c r="R18" s="149" t="s">
        <v>120</v>
      </c>
      <c r="S18" s="38"/>
      <c r="T18" s="38"/>
      <c r="U18" s="38"/>
      <c r="V18" s="38"/>
    </row>
    <row r="19" spans="1:22" ht="27" customHeight="1" thickBot="1" x14ac:dyDescent="0.35">
      <c r="A19" s="135">
        <v>6</v>
      </c>
      <c r="B19" s="206" t="s">
        <v>101</v>
      </c>
      <c r="C19" s="154" t="s">
        <v>102</v>
      </c>
      <c r="D19" s="151" t="s">
        <v>103</v>
      </c>
      <c r="E19" s="152" t="s">
        <v>97</v>
      </c>
      <c r="F19" s="171">
        <f t="shared" si="0"/>
        <v>883.98</v>
      </c>
      <c r="G19" s="167"/>
      <c r="H19" s="170"/>
      <c r="I19" s="170">
        <v>802.08</v>
      </c>
      <c r="J19" s="170">
        <v>81.900000000000006</v>
      </c>
      <c r="K19" s="160"/>
      <c r="L19" s="173">
        <v>530</v>
      </c>
      <c r="M19" s="182">
        <v>5</v>
      </c>
      <c r="N19" s="184">
        <f>'[1]16.09.2026'!$P$15</f>
        <v>468509.4</v>
      </c>
      <c r="O19" s="183">
        <f t="shared" si="1"/>
        <v>23425.47</v>
      </c>
      <c r="P19" s="201" t="s">
        <v>40</v>
      </c>
      <c r="Q19" s="148">
        <v>530</v>
      </c>
      <c r="R19" s="149">
        <f>F19*Q19</f>
        <v>468509.4</v>
      </c>
      <c r="S19" s="38"/>
      <c r="T19" s="38"/>
      <c r="U19" s="38"/>
      <c r="V19" s="38"/>
    </row>
    <row r="20" spans="1:22" ht="27" customHeight="1" thickBot="1" x14ac:dyDescent="0.35">
      <c r="A20" s="135">
        <v>7</v>
      </c>
      <c r="B20" s="205" t="s">
        <v>104</v>
      </c>
      <c r="C20" s="154" t="s">
        <v>92</v>
      </c>
      <c r="D20" s="159" t="s">
        <v>105</v>
      </c>
      <c r="E20" s="152" t="s">
        <v>106</v>
      </c>
      <c r="F20" s="171">
        <f t="shared" si="0"/>
        <v>1164.51</v>
      </c>
      <c r="G20" s="167"/>
      <c r="H20" s="170">
        <v>1019.76</v>
      </c>
      <c r="I20" s="170">
        <v>55.93</v>
      </c>
      <c r="J20" s="170">
        <v>88.82</v>
      </c>
      <c r="K20" s="160"/>
      <c r="L20" s="173">
        <v>260</v>
      </c>
      <c r="M20" s="182">
        <v>5</v>
      </c>
      <c r="N20" s="184">
        <f>'[1]16.09.2026'!$P$16</f>
        <v>302772.59999999998</v>
      </c>
      <c r="O20" s="183">
        <f t="shared" si="1"/>
        <v>15138.63</v>
      </c>
      <c r="P20" s="201" t="s">
        <v>41</v>
      </c>
      <c r="Q20" s="148" t="s">
        <v>120</v>
      </c>
      <c r="R20" s="149" t="s">
        <v>120</v>
      </c>
      <c r="S20" s="38"/>
      <c r="T20" s="38"/>
      <c r="U20" s="38"/>
      <c r="V20" s="38"/>
    </row>
    <row r="21" spans="1:22" ht="27" customHeight="1" thickBot="1" x14ac:dyDescent="0.35">
      <c r="A21" s="135">
        <v>8</v>
      </c>
      <c r="B21" s="206" t="s">
        <v>107</v>
      </c>
      <c r="C21" s="154" t="s">
        <v>64</v>
      </c>
      <c r="D21" s="159" t="s">
        <v>108</v>
      </c>
      <c r="E21" s="152" t="s">
        <v>97</v>
      </c>
      <c r="F21" s="171">
        <f t="shared" si="0"/>
        <v>886.85</v>
      </c>
      <c r="G21" s="167"/>
      <c r="H21" s="170">
        <v>292.41000000000003</v>
      </c>
      <c r="I21" s="170">
        <v>260.02999999999997</v>
      </c>
      <c r="J21" s="170">
        <v>328.06</v>
      </c>
      <c r="K21" s="160">
        <v>6.35</v>
      </c>
      <c r="L21" s="173">
        <v>340</v>
      </c>
      <c r="M21" s="182">
        <v>5</v>
      </c>
      <c r="N21" s="184">
        <f>'[1]16.09.2026'!$P$17</f>
        <v>301529</v>
      </c>
      <c r="O21" s="183">
        <f t="shared" si="1"/>
        <v>15076.45</v>
      </c>
      <c r="P21" s="201" t="s">
        <v>114</v>
      </c>
      <c r="Q21" s="148" t="s">
        <v>120</v>
      </c>
      <c r="R21" s="149" t="s">
        <v>120</v>
      </c>
      <c r="S21" s="38"/>
      <c r="T21" s="38"/>
      <c r="U21" s="38"/>
      <c r="V21" s="38"/>
    </row>
    <row r="22" spans="1:22" ht="27" customHeight="1" thickBot="1" x14ac:dyDescent="0.35">
      <c r="A22" s="135">
        <v>9</v>
      </c>
      <c r="B22" s="206" t="s">
        <v>109</v>
      </c>
      <c r="C22" s="154" t="s">
        <v>92</v>
      </c>
      <c r="D22" s="151" t="s">
        <v>110</v>
      </c>
      <c r="E22" s="152" t="s">
        <v>46</v>
      </c>
      <c r="F22" s="171">
        <f t="shared" si="0"/>
        <v>1221.8200000000002</v>
      </c>
      <c r="G22" s="167"/>
      <c r="H22" s="170">
        <v>714.83</v>
      </c>
      <c r="I22" s="170">
        <v>374.84</v>
      </c>
      <c r="J22" s="170">
        <v>132.15</v>
      </c>
      <c r="K22" s="160"/>
      <c r="L22" s="173">
        <v>295</v>
      </c>
      <c r="M22" s="182">
        <v>5</v>
      </c>
      <c r="N22" s="184">
        <f>'[1]16.09.2026'!$P$18</f>
        <v>360436.9</v>
      </c>
      <c r="O22" s="183">
        <f t="shared" si="1"/>
        <v>18021.845000000001</v>
      </c>
      <c r="P22" s="201" t="s">
        <v>41</v>
      </c>
      <c r="Q22" s="148">
        <v>295</v>
      </c>
      <c r="R22" s="149">
        <f>F22*Q22</f>
        <v>360436.9</v>
      </c>
      <c r="S22" s="38"/>
      <c r="T22" s="38"/>
      <c r="U22" s="38"/>
      <c r="V22" s="38"/>
    </row>
    <row r="23" spans="1:22" ht="27" customHeight="1" thickBot="1" x14ac:dyDescent="0.35">
      <c r="A23" s="187">
        <v>10</v>
      </c>
      <c r="B23" s="207" t="s">
        <v>111</v>
      </c>
      <c r="C23" s="188" t="s">
        <v>83</v>
      </c>
      <c r="D23" s="189" t="s">
        <v>112</v>
      </c>
      <c r="E23" s="190" t="s">
        <v>97</v>
      </c>
      <c r="F23" s="191">
        <f t="shared" si="0"/>
        <v>247.85000000000002</v>
      </c>
      <c r="G23" s="192"/>
      <c r="H23" s="193"/>
      <c r="I23" s="193">
        <v>215.15</v>
      </c>
      <c r="J23" s="193">
        <v>17.52</v>
      </c>
      <c r="K23" s="194">
        <v>15.18</v>
      </c>
      <c r="L23" s="195">
        <v>350</v>
      </c>
      <c r="M23" s="198">
        <v>5</v>
      </c>
      <c r="N23" s="199">
        <f>'[1]16.09.2026'!$P$19</f>
        <v>86747.500000000015</v>
      </c>
      <c r="O23" s="200">
        <f t="shared" si="1"/>
        <v>4337.3750000000009</v>
      </c>
      <c r="P23" s="202" t="s">
        <v>116</v>
      </c>
      <c r="Q23" s="196">
        <v>350</v>
      </c>
      <c r="R23" s="197">
        <f>F23*Q23</f>
        <v>86747.500000000015</v>
      </c>
      <c r="S23" s="38"/>
      <c r="T23" s="38"/>
      <c r="U23" s="38"/>
      <c r="V23" s="38"/>
    </row>
    <row r="24" spans="1:22" s="147" customFormat="1" ht="21.75" customHeight="1" thickBot="1" x14ac:dyDescent="0.35">
      <c r="A24" s="216" t="s">
        <v>61</v>
      </c>
      <c r="B24" s="217"/>
      <c r="C24" s="217"/>
      <c r="D24" s="217"/>
      <c r="E24" s="217"/>
      <c r="F24" s="143">
        <f t="shared" ref="F24:K24" si="2">SUM(F14:F23)</f>
        <v>9591.8100000000013</v>
      </c>
      <c r="G24" s="177">
        <f t="shared" si="2"/>
        <v>0</v>
      </c>
      <c r="H24" s="178">
        <f t="shared" si="2"/>
        <v>2888.66</v>
      </c>
      <c r="I24" s="178">
        <f t="shared" si="2"/>
        <v>5932.9999999999991</v>
      </c>
      <c r="J24" s="178">
        <f t="shared" si="2"/>
        <v>745.29</v>
      </c>
      <c r="K24" s="178">
        <f t="shared" si="2"/>
        <v>24.86</v>
      </c>
      <c r="L24" s="218"/>
      <c r="M24" s="219"/>
      <c r="N24" s="179">
        <f>SUM(N14:N23)</f>
        <v>4644565.7</v>
      </c>
      <c r="O24" s="180">
        <f>SUM(O14:O23)</f>
        <v>232228.28500000003</v>
      </c>
      <c r="P24" s="144"/>
      <c r="Q24" s="145"/>
      <c r="R24" s="181">
        <f>SUM(R14:R23)</f>
        <v>4335838.7</v>
      </c>
      <c r="S24" s="146"/>
    </row>
    <row r="25" spans="1:22" x14ac:dyDescent="0.2">
      <c r="S25" s="137" t="e">
        <f>R24/#REF!</f>
        <v>#REF!</v>
      </c>
    </row>
    <row r="26" spans="1:22" x14ac:dyDescent="0.2">
      <c r="S26" s="136"/>
    </row>
    <row r="27" spans="1:22" ht="14.25" x14ac:dyDescent="0.2">
      <c r="F27" s="138" t="e">
        <f>SUM(#REF!,F23,#REF!,#REF!,#REF!,#REF!)</f>
        <v>#REF!</v>
      </c>
      <c r="S27" s="136"/>
    </row>
    <row r="28" spans="1:22" ht="18" x14ac:dyDescent="0.25">
      <c r="F28" s="136"/>
      <c r="P28" s="142" t="s">
        <v>80</v>
      </c>
    </row>
    <row r="29" spans="1:22" x14ac:dyDescent="0.2">
      <c r="F29" s="136"/>
    </row>
  </sheetData>
  <mergeCells count="18">
    <mergeCell ref="A24:E24"/>
    <mergeCell ref="L24:M24"/>
    <mergeCell ref="R11:R13"/>
    <mergeCell ref="F12:F13"/>
    <mergeCell ref="M11:M13"/>
    <mergeCell ref="N11:N13"/>
    <mergeCell ref="P11:P13"/>
    <mergeCell ref="Q11:Q13"/>
    <mergeCell ref="L11:L13"/>
    <mergeCell ref="D2:G2"/>
    <mergeCell ref="A4:P4"/>
    <mergeCell ref="E6:Q6"/>
    <mergeCell ref="A11:A13"/>
    <mergeCell ref="B11:B13"/>
    <mergeCell ref="C11:C13"/>
    <mergeCell ref="D11:D13"/>
    <mergeCell ref="E11:E13"/>
    <mergeCell ref="O11:O13"/>
  </mergeCells>
  <phoneticPr fontId="8" type="noConversion"/>
  <pageMargins left="0.25" right="0.25" top="0.75" bottom="0.75" header="0.3" footer="0.3"/>
  <pageSetup paperSize="8" scale="4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honeticPr fontId="8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Media 2023</vt:lpstr>
      <vt:lpstr>16.09.2026</vt:lpstr>
      <vt:lpstr>Foaie7</vt:lpstr>
    </vt:vector>
  </TitlesOfParts>
  <Company>RNP ROMSILVA - DS BRASOV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Stejarul Rupea</cp:lastModifiedBy>
  <cp:lastPrinted>2026-09-16T09:33:42Z</cp:lastPrinted>
  <dcterms:created xsi:type="dcterms:W3CDTF">2006-08-21T13:07:47Z</dcterms:created>
  <dcterms:modified xsi:type="dcterms:W3CDTF">2026-09-16T12:25:05Z</dcterms:modified>
</cp:coreProperties>
</file>